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780" windowWidth="13755" windowHeight="10575" tabRatio="945" activeTab="7"/>
  </bookViews>
  <sheets>
    <sheet name="1.Паспорт программы " sheetId="10" r:id="rId1"/>
    <sheet name="2.Планируемые результа" sheetId="24" r:id="rId2"/>
    <sheet name="3.Методика расчета" sheetId="16" r:id="rId3"/>
    <sheet name="4.Паспорт подпрРазвФКиС" sheetId="3" r:id="rId4"/>
    <sheet name="5.Пасп подпрПод.СпРез" sheetId="17" r:id="rId5"/>
    <sheet name="6.Пасп подпр Обесп 3" sheetId="8" r:id="rId6"/>
    <sheet name="Перечень мероприятий" sheetId="13" r:id="rId7"/>
    <sheet name="Прил 9 Адрес. пер. кап.рем" sheetId="25" r:id="rId8"/>
  </sheets>
  <definedNames>
    <definedName name="_xlnm.Print_Area" localSheetId="0">'1.Паспорт программы '!$A$1:$G$42</definedName>
    <definedName name="_xlnm.Print_Area" localSheetId="1">'2.Планируемые результа'!$A$1:$K$32</definedName>
    <definedName name="_xlnm.Print_Area" localSheetId="2">'3.Методика расчета'!$A$1:$E$29</definedName>
    <definedName name="_xlnm.Print_Area" localSheetId="3">'4.Паспорт подпрРазвФКиС'!$A$1:$J$13</definedName>
    <definedName name="_xlnm.Print_Area" localSheetId="4">'5.Пасп подпрПод.СпРез'!$A$1:$J$13</definedName>
    <definedName name="_xlnm.Print_Area" localSheetId="5">'6.Пасп подпр Обесп 3'!$A$1:$J$14</definedName>
    <definedName name="_xlnm.Print_Area" localSheetId="6">'Перечень мероприятий'!$A$1:$M$64</definedName>
  </definedNames>
  <calcPr calcId="144525"/>
</workbook>
</file>

<file path=xl/calcChain.xml><?xml version="1.0" encoding="utf-8"?>
<calcChain xmlns="http://schemas.openxmlformats.org/spreadsheetml/2006/main">
  <c r="J41" i="25" l="1"/>
  <c r="J39" i="25"/>
  <c r="J40" i="25"/>
  <c r="M39" i="25"/>
  <c r="K40" i="25"/>
  <c r="L40" i="25"/>
  <c r="K41" i="25"/>
  <c r="L41" i="25"/>
  <c r="M42" i="25"/>
  <c r="M40" i="25"/>
  <c r="M41" i="25"/>
  <c r="J10" i="25"/>
  <c r="J9" i="25"/>
  <c r="J8" i="25"/>
  <c r="K8" i="25"/>
  <c r="L8" i="25"/>
  <c r="M8" i="25"/>
  <c r="K10" i="25"/>
  <c r="K39" i="25" s="1"/>
  <c r="L10" i="25"/>
  <c r="K9" i="25"/>
  <c r="L9" i="25"/>
  <c r="M9" i="25"/>
  <c r="M10" i="25"/>
  <c r="J46" i="25"/>
  <c r="J48" i="25"/>
  <c r="J47" i="25"/>
  <c r="K46" i="25"/>
  <c r="L46" i="25"/>
  <c r="K47" i="25"/>
  <c r="L47" i="25"/>
  <c r="K48" i="25"/>
  <c r="L48" i="25"/>
  <c r="M46" i="25"/>
  <c r="M47" i="25"/>
  <c r="M48" i="25"/>
  <c r="J51" i="25"/>
  <c r="J50" i="25"/>
  <c r="M49" i="25"/>
  <c r="L49" i="25"/>
  <c r="J49" i="25" s="1"/>
  <c r="G49" i="25" s="1"/>
  <c r="K49" i="25"/>
  <c r="J44" i="25"/>
  <c r="J43" i="25"/>
  <c r="L42" i="25"/>
  <c r="K42" i="25"/>
  <c r="L39" i="25"/>
  <c r="J34" i="25"/>
  <c r="J33" i="25"/>
  <c r="M32" i="25"/>
  <c r="L32" i="25"/>
  <c r="K32" i="25"/>
  <c r="J31" i="25"/>
  <c r="J30" i="25"/>
  <c r="M29" i="25"/>
  <c r="L29" i="25"/>
  <c r="J29" i="25" s="1"/>
  <c r="G29" i="25" s="1"/>
  <c r="K29" i="25"/>
  <c r="J25" i="25"/>
  <c r="J24" i="25"/>
  <c r="M23" i="25"/>
  <c r="L23" i="25"/>
  <c r="K23" i="25"/>
  <c r="J28" i="25"/>
  <c r="J27" i="25"/>
  <c r="M26" i="25"/>
  <c r="L26" i="25"/>
  <c r="J26" i="25" s="1"/>
  <c r="G26" i="25" s="1"/>
  <c r="K26" i="25"/>
  <c r="K35" i="25"/>
  <c r="L35" i="25"/>
  <c r="M35" i="25"/>
  <c r="J36" i="25"/>
  <c r="J37" i="25"/>
  <c r="E61" i="13"/>
  <c r="E59" i="13"/>
  <c r="E57" i="13"/>
  <c r="E42" i="13"/>
  <c r="E40" i="13" s="1"/>
  <c r="E39" i="13" s="1"/>
  <c r="E53" i="13" s="1"/>
  <c r="E15" i="13"/>
  <c r="E14" i="13" s="1"/>
  <c r="E58" i="13"/>
  <c r="E56" i="13"/>
  <c r="E55" i="13" s="1"/>
  <c r="E60" i="13" s="1"/>
  <c r="E31" i="13"/>
  <c r="E28" i="13"/>
  <c r="E25" i="13"/>
  <c r="E23" i="13"/>
  <c r="E20" i="13"/>
  <c r="E49" i="13"/>
  <c r="E47" i="13"/>
  <c r="E45" i="13"/>
  <c r="E43" i="13"/>
  <c r="E41" i="13"/>
  <c r="E44" i="13"/>
  <c r="E18" i="13"/>
  <c r="E16" i="13"/>
  <c r="E19" i="13"/>
  <c r="J42" i="25" l="1"/>
  <c r="G42" i="25" s="1"/>
  <c r="J35" i="25"/>
  <c r="G35" i="25" s="1"/>
  <c r="J23" i="25"/>
  <c r="G23" i="25" s="1"/>
  <c r="J32" i="25"/>
  <c r="G32" i="25" s="1"/>
  <c r="E13" i="13"/>
  <c r="E12" i="13" s="1"/>
  <c r="E36" i="13" s="1"/>
  <c r="E63" i="13"/>
  <c r="E17" i="13"/>
  <c r="S36" i="13" l="1"/>
  <c r="I40" i="13" l="1"/>
  <c r="H42" i="13"/>
  <c r="H41" i="13" s="1"/>
  <c r="G42" i="13"/>
  <c r="G41" i="13" s="1"/>
  <c r="F32" i="10"/>
  <c r="G32" i="10"/>
  <c r="C33" i="10"/>
  <c r="D33" i="10"/>
  <c r="E33" i="10"/>
  <c r="F33" i="10"/>
  <c r="B33" i="10" s="1"/>
  <c r="G33" i="10"/>
  <c r="D31" i="10"/>
  <c r="E31" i="10"/>
  <c r="F31" i="10"/>
  <c r="G31" i="10"/>
  <c r="C31" i="10"/>
  <c r="H13" i="8"/>
  <c r="I13" i="8"/>
  <c r="I11" i="8" s="1"/>
  <c r="J14" i="8"/>
  <c r="H11" i="8"/>
  <c r="H12" i="17"/>
  <c r="I12" i="17"/>
  <c r="F11" i="17"/>
  <c r="G11" i="17"/>
  <c r="H11" i="17"/>
  <c r="I11" i="17"/>
  <c r="I10" i="17" s="1"/>
  <c r="E11" i="17"/>
  <c r="J13" i="17"/>
  <c r="H10" i="17"/>
  <c r="E12" i="3"/>
  <c r="F12" i="3"/>
  <c r="H12" i="3"/>
  <c r="I12" i="3"/>
  <c r="E13" i="3"/>
  <c r="F13" i="3"/>
  <c r="J13" i="3" s="1"/>
  <c r="G13" i="3"/>
  <c r="H13" i="3"/>
  <c r="I13" i="3"/>
  <c r="F11" i="3"/>
  <c r="G11" i="3"/>
  <c r="H11" i="3"/>
  <c r="I11" i="3"/>
  <c r="E11" i="3"/>
  <c r="F64" i="13"/>
  <c r="F62" i="13"/>
  <c r="K64" i="13"/>
  <c r="H64" i="13"/>
  <c r="I64" i="13"/>
  <c r="J64" i="13"/>
  <c r="G64" i="13"/>
  <c r="J63" i="13"/>
  <c r="K63" i="13"/>
  <c r="H62" i="13"/>
  <c r="I62" i="13"/>
  <c r="J62" i="13"/>
  <c r="K62" i="13"/>
  <c r="F58" i="13"/>
  <c r="I55" i="13"/>
  <c r="J55" i="13"/>
  <c r="H56" i="13"/>
  <c r="H55" i="13" s="1"/>
  <c r="I56" i="13"/>
  <c r="I60" i="13" s="1"/>
  <c r="G13" i="8" s="1"/>
  <c r="G11" i="8" s="1"/>
  <c r="J56" i="13"/>
  <c r="J60" i="13" s="1"/>
  <c r="K56" i="13"/>
  <c r="K55" i="13" s="1"/>
  <c r="G56" i="13"/>
  <c r="G55" i="13" s="1"/>
  <c r="H57" i="13"/>
  <c r="I57" i="13"/>
  <c r="J57" i="13"/>
  <c r="K57" i="13"/>
  <c r="G57" i="13"/>
  <c r="F52" i="13"/>
  <c r="K39" i="13"/>
  <c r="G39" i="13"/>
  <c r="H40" i="13"/>
  <c r="H39" i="13" s="1"/>
  <c r="J40" i="13"/>
  <c r="J53" i="13" s="1"/>
  <c r="J51" i="13" s="1"/>
  <c r="K40" i="13"/>
  <c r="K53" i="13" s="1"/>
  <c r="K51" i="13" s="1"/>
  <c r="G40" i="13"/>
  <c r="G53" i="13" s="1"/>
  <c r="H43" i="13"/>
  <c r="I43" i="13"/>
  <c r="J43" i="13"/>
  <c r="K43" i="13"/>
  <c r="J41" i="13"/>
  <c r="K41" i="13"/>
  <c r="G43" i="13"/>
  <c r="F19" i="13"/>
  <c r="F17" i="13"/>
  <c r="H49" i="13"/>
  <c r="I49" i="13"/>
  <c r="J49" i="13"/>
  <c r="K49" i="13"/>
  <c r="H47" i="13"/>
  <c r="I47" i="13"/>
  <c r="J47" i="13"/>
  <c r="K47" i="13"/>
  <c r="G49" i="13"/>
  <c r="G47" i="13"/>
  <c r="H46" i="13"/>
  <c r="I46" i="13"/>
  <c r="J46" i="13"/>
  <c r="K46" i="13"/>
  <c r="G46" i="13"/>
  <c r="H18" i="13"/>
  <c r="I18" i="13"/>
  <c r="J18" i="13"/>
  <c r="K18" i="13"/>
  <c r="H16" i="13"/>
  <c r="I16" i="13"/>
  <c r="J16" i="13"/>
  <c r="K16" i="13"/>
  <c r="H14" i="13"/>
  <c r="H12" i="13" s="1"/>
  <c r="I14" i="13"/>
  <c r="I12" i="13" s="1"/>
  <c r="J14" i="13"/>
  <c r="J12" i="13" s="1"/>
  <c r="K14" i="13"/>
  <c r="K12" i="13" s="1"/>
  <c r="G14" i="13"/>
  <c r="H13" i="13"/>
  <c r="I13" i="13"/>
  <c r="J13" i="13"/>
  <c r="K13" i="13"/>
  <c r="G13" i="13"/>
  <c r="H31" i="13"/>
  <c r="I31" i="13"/>
  <c r="J31" i="13"/>
  <c r="K31" i="13"/>
  <c r="H28" i="13"/>
  <c r="I28" i="13"/>
  <c r="J28" i="13"/>
  <c r="K28" i="13"/>
  <c r="H25" i="13"/>
  <c r="I25" i="13"/>
  <c r="K23" i="13"/>
  <c r="H23" i="13"/>
  <c r="I23" i="13"/>
  <c r="J23" i="13"/>
  <c r="F33" i="13"/>
  <c r="F32" i="13"/>
  <c r="F30" i="13"/>
  <c r="F29" i="13"/>
  <c r="F27" i="13"/>
  <c r="F24" i="13"/>
  <c r="G23" i="13"/>
  <c r="N23" i="13" s="1"/>
  <c r="G25" i="13"/>
  <c r="H22" i="13"/>
  <c r="I22" i="13"/>
  <c r="J22" i="13"/>
  <c r="K22" i="13"/>
  <c r="G22" i="13"/>
  <c r="H21" i="13"/>
  <c r="H35" i="13" s="1"/>
  <c r="I21" i="13"/>
  <c r="I35" i="13" s="1"/>
  <c r="G21" i="13"/>
  <c r="G35" i="13" s="1"/>
  <c r="G62" i="13" s="1"/>
  <c r="F57" i="13" l="1"/>
  <c r="I39" i="13"/>
  <c r="I53" i="13"/>
  <c r="I41" i="13"/>
  <c r="F41" i="13" s="1"/>
  <c r="H53" i="13"/>
  <c r="G51" i="13"/>
  <c r="G63" i="13"/>
  <c r="E12" i="17"/>
  <c r="J12" i="8"/>
  <c r="E10" i="17"/>
  <c r="J11" i="17"/>
  <c r="J11" i="3"/>
  <c r="F53" i="13"/>
  <c r="F40" i="13"/>
  <c r="G60" i="13"/>
  <c r="E13" i="8" s="1"/>
  <c r="E11" i="8" s="1"/>
  <c r="H60" i="13"/>
  <c r="F13" i="8" s="1"/>
  <c r="F11" i="8" s="1"/>
  <c r="J11" i="8" s="1"/>
  <c r="J39" i="13"/>
  <c r="K60" i="13"/>
  <c r="N57" i="13"/>
  <c r="J36" i="13"/>
  <c r="I36" i="13"/>
  <c r="H20" i="13"/>
  <c r="F13" i="13"/>
  <c r="H36" i="13"/>
  <c r="H34" i="13" s="1"/>
  <c r="K36" i="13"/>
  <c r="F23" i="13"/>
  <c r="F14" i="13"/>
  <c r="F22" i="13"/>
  <c r="G36" i="13"/>
  <c r="I20" i="13"/>
  <c r="J13" i="8" l="1"/>
  <c r="K11" i="8" s="1"/>
  <c r="I34" i="13"/>
  <c r="G12" i="3"/>
  <c r="J12" i="3" s="1"/>
  <c r="I51" i="13"/>
  <c r="G12" i="17"/>
  <c r="G10" i="17" s="1"/>
  <c r="I63" i="13"/>
  <c r="E32" i="10" s="1"/>
  <c r="F12" i="17"/>
  <c r="F10" i="17" s="1"/>
  <c r="H51" i="13"/>
  <c r="H63" i="13"/>
  <c r="D32" i="10" s="1"/>
  <c r="C32" i="10"/>
  <c r="N39" i="13"/>
  <c r="F60" i="13"/>
  <c r="G34" i="13"/>
  <c r="F36" i="13"/>
  <c r="K10" i="17" l="1"/>
  <c r="F63" i="13"/>
  <c r="J10" i="17"/>
  <c r="J12" i="17"/>
  <c r="F51" i="13"/>
  <c r="L10" i="17" s="1"/>
  <c r="N51" i="13"/>
  <c r="J22" i="25" l="1"/>
  <c r="J21" i="25"/>
  <c r="M20" i="25"/>
  <c r="L20" i="25"/>
  <c r="K20" i="25"/>
  <c r="G20" i="25" s="1"/>
  <c r="J19" i="25"/>
  <c r="J18" i="25"/>
  <c r="M17" i="25"/>
  <c r="L17" i="25"/>
  <c r="K17" i="25"/>
  <c r="G17" i="25" s="1"/>
  <c r="J16" i="25"/>
  <c r="J15" i="25"/>
  <c r="M14" i="25"/>
  <c r="L14" i="25"/>
  <c r="K14" i="25"/>
  <c r="G14" i="25" s="1"/>
  <c r="J13" i="25"/>
  <c r="J12" i="25"/>
  <c r="M11" i="25"/>
  <c r="L11" i="25"/>
  <c r="K11" i="25"/>
  <c r="G11" i="25" l="1"/>
  <c r="J14" i="25"/>
  <c r="J17" i="25"/>
  <c r="J20" i="25"/>
  <c r="J11" i="25"/>
  <c r="K26" i="13"/>
  <c r="J26" i="13"/>
  <c r="K25" i="13" l="1"/>
  <c r="K21" i="13"/>
  <c r="J21" i="13"/>
  <c r="F26" i="13"/>
  <c r="J25" i="13"/>
  <c r="F25" i="13" l="1"/>
  <c r="N25" i="13"/>
  <c r="J35" i="13"/>
  <c r="J20" i="13"/>
  <c r="F21" i="13"/>
  <c r="K20" i="13"/>
  <c r="K35" i="13"/>
  <c r="K34" i="13" l="1"/>
  <c r="J34" i="13"/>
  <c r="F35" i="13"/>
  <c r="G31" i="13"/>
  <c r="F34" i="13" l="1"/>
  <c r="N34" i="13"/>
  <c r="F31" i="13"/>
  <c r="N31" i="13"/>
  <c r="G28" i="13"/>
  <c r="F28" i="13" l="1"/>
  <c r="N28" i="13"/>
  <c r="F44" i="13" l="1"/>
  <c r="N43" i="13" s="1"/>
  <c r="F46" i="13"/>
  <c r="K45" i="13"/>
  <c r="J45" i="13"/>
  <c r="I45" i="13"/>
  <c r="H45" i="13"/>
  <c r="G45" i="13"/>
  <c r="F48" i="13"/>
  <c r="N47" i="13" s="1"/>
  <c r="N45" i="13" l="1"/>
  <c r="F43" i="13"/>
  <c r="F47" i="13"/>
  <c r="F45" i="13"/>
  <c r="G18" i="13"/>
  <c r="F18" i="13" l="1"/>
  <c r="N18" i="13"/>
  <c r="F42" i="13" l="1"/>
  <c r="N41" i="13" s="1"/>
  <c r="F50" i="13"/>
  <c r="N49" i="13" s="1"/>
  <c r="G20" i="13" l="1"/>
  <c r="F20" i="13" l="1"/>
  <c r="N20" i="13"/>
  <c r="B32" i="10"/>
  <c r="G16" i="13"/>
  <c r="N16" i="13" s="1"/>
  <c r="F15" i="13"/>
  <c r="N14" i="13" s="1"/>
  <c r="F16" i="13" l="1"/>
  <c r="G12" i="13"/>
  <c r="K59" i="13"/>
  <c r="F49" i="13"/>
  <c r="F12" i="13" l="1"/>
  <c r="N12" i="13"/>
  <c r="E10" i="3"/>
  <c r="H10" i="3"/>
  <c r="F10" i="3"/>
  <c r="I10" i="3"/>
  <c r="G10" i="3"/>
  <c r="J59" i="13"/>
  <c r="I59" i="13"/>
  <c r="F56" i="13"/>
  <c r="J10" i="3" l="1"/>
  <c r="L10" i="3" s="1"/>
  <c r="K10" i="3"/>
  <c r="N55" i="13"/>
  <c r="J61" i="13"/>
  <c r="K61" i="13"/>
  <c r="H59" i="13"/>
  <c r="R55" i="13"/>
  <c r="Q34" i="13"/>
  <c r="F39" i="13"/>
  <c r="F55" i="13"/>
  <c r="E34" i="10" l="1"/>
  <c r="I61" i="13"/>
  <c r="H61" i="13"/>
  <c r="G34" i="10"/>
  <c r="G59" i="13"/>
  <c r="N59" i="13" s="1"/>
  <c r="F34" i="10"/>
  <c r="D34" i="10" l="1"/>
  <c r="B31" i="10"/>
  <c r="G61" i="13"/>
  <c r="F59" i="13"/>
  <c r="L11" i="8" s="1"/>
  <c r="F61" i="13" l="1"/>
  <c r="N61" i="13"/>
  <c r="C34" i="10"/>
  <c r="B34" i="10" l="1"/>
  <c r="I34" i="10" s="1"/>
  <c r="H34" i="10"/>
  <c r="H8" i="25"/>
</calcChain>
</file>

<file path=xl/sharedStrings.xml><?xml version="1.0" encoding="utf-8"?>
<sst xmlns="http://schemas.openxmlformats.org/spreadsheetml/2006/main" count="574" uniqueCount="282">
  <si>
    <t>Единица измерения</t>
  </si>
  <si>
    <t>1.</t>
  </si>
  <si>
    <t xml:space="preserve">Муниципальный заказчик подпрограммы       </t>
  </si>
  <si>
    <t xml:space="preserve">Расходы (тыс. рублей)                                   </t>
  </si>
  <si>
    <t>Итого</t>
  </si>
  <si>
    <t>Средства бюджета Московской области</t>
  </si>
  <si>
    <t xml:space="preserve">Главный распорядитель бюджетных средств     </t>
  </si>
  <si>
    <t>Источник финансирования</t>
  </si>
  <si>
    <t>Источники  финансирования    подпрограммы по  годам реализации и  главным распорядителям   бюджетных средств, в том числе по годам:</t>
  </si>
  <si>
    <t xml:space="preserve">  </t>
  </si>
  <si>
    <t>Координатор муниципальной программы</t>
  </si>
  <si>
    <t>Цель муниципальной программы</t>
  </si>
  <si>
    <t>Перечень подпрограмм</t>
  </si>
  <si>
    <t>в том числе по годам:</t>
  </si>
  <si>
    <t>Расходы (тыс. рублей)</t>
  </si>
  <si>
    <t>Всего</t>
  </si>
  <si>
    <t xml:space="preserve">Итого         </t>
  </si>
  <si>
    <t>1.1.</t>
  </si>
  <si>
    <t>1.2.</t>
  </si>
  <si>
    <t>1.3.</t>
  </si>
  <si>
    <t>Итого по подпрограмме:</t>
  </si>
  <si>
    <t>Итого:</t>
  </si>
  <si>
    <t>ИТОГО ПО ПРОГРАММЕ:</t>
  </si>
  <si>
    <t xml:space="preserve">Всего 
(тыс. 
руб.) 
</t>
  </si>
  <si>
    <t xml:space="preserve">Средства  бюджета Московской области    </t>
  </si>
  <si>
    <t>2</t>
  </si>
  <si>
    <t xml:space="preserve"> п/п</t>
  </si>
  <si>
    <t>Наименование показателей</t>
  </si>
  <si>
    <t>Внебюджетные источники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</si>
  <si>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</si>
  <si>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2.1.</t>
  </si>
  <si>
    <t xml:space="preserve">1.  </t>
  </si>
  <si>
    <t xml:space="preserve"> 1.  </t>
  </si>
  <si>
    <t>Приложение к Постановлению</t>
  </si>
  <si>
    <t>Московской области</t>
  </si>
  <si>
    <t>Муниципальное бюджетное  учреждение Рузского городского округа "Спортивная школа Руза"</t>
  </si>
  <si>
    <t>Средства бюджета  Рузского городского округа</t>
  </si>
  <si>
    <t>1.4.</t>
  </si>
  <si>
    <t>1.5.</t>
  </si>
  <si>
    <t>1.6.</t>
  </si>
  <si>
    <t>1.7.</t>
  </si>
  <si>
    <t>Средства бюджета Рузского городского округа</t>
  </si>
  <si>
    <t>Средства      бюджета Рузского  городского округа</t>
  </si>
  <si>
    <t>Средства      бюджета Рузского городского округа</t>
  </si>
  <si>
    <t>Средства  бюджета Рузского городского округа</t>
  </si>
  <si>
    <t>Средства бюджета Рузского  городского округа</t>
  </si>
  <si>
    <t xml:space="preserve">Средства  бюджета Рузского   городского округа   </t>
  </si>
  <si>
    <t>2020 год</t>
  </si>
  <si>
    <t>2021 год</t>
  </si>
  <si>
    <t>2022 год</t>
  </si>
  <si>
    <t xml:space="preserve">2020 год       </t>
  </si>
  <si>
    <t xml:space="preserve">2021 год       </t>
  </si>
  <si>
    <t xml:space="preserve">2022 год       </t>
  </si>
  <si>
    <t xml:space="preserve">2021 год </t>
  </si>
  <si>
    <t xml:space="preserve">2022 год </t>
  </si>
  <si>
    <t>1.8.</t>
  </si>
  <si>
    <t xml:space="preserve">МУНИЦИПАЛЬНАЯ ПРОГРАММА РУЗСКОГО ГОРОДСКОГО ОКРУГА  </t>
  </si>
  <si>
    <t xml:space="preserve">Всего:                                        в том числе:   </t>
  </si>
  <si>
    <t>№ п/п</t>
  </si>
  <si>
    <t xml:space="preserve">Планируемые результаты реализации муниципальной программы </t>
  </si>
  <si>
    <t>Тип показателя</t>
  </si>
  <si>
    <t>Планируемое значение  по годам реализации</t>
  </si>
  <si>
    <t>Базовое значение на начало реализации программы (подпрограммы)</t>
  </si>
  <si>
    <t>1.10.</t>
  </si>
  <si>
    <t>1.11.</t>
  </si>
  <si>
    <t>1.13.</t>
  </si>
  <si>
    <t>1.14.</t>
  </si>
  <si>
    <t>1.15.</t>
  </si>
  <si>
    <t xml:space="preserve">Процент% </t>
  </si>
  <si>
    <t xml:space="preserve">МБУ Физической культуры и спорта Рузского городского округа </t>
  </si>
  <si>
    <t>2.2.</t>
  </si>
  <si>
    <t>Средства   бюджета Рузского городского округа</t>
  </si>
  <si>
    <t>2.3.</t>
  </si>
  <si>
    <t>1.16.</t>
  </si>
  <si>
    <t>Администрации Рузского городского округа</t>
  </si>
  <si>
    <t>1.17.</t>
  </si>
  <si>
    <t>Макропоказатель – Эффективность использования существующих объектов спорта (отношение фактической посещаемости к нормативной пропускной способности)</t>
  </si>
  <si>
    <t>Доля жителей Московской области, занимающихся в спортивных организациях, в общей численности детей и молодежи в возрасте 6-15 лет</t>
  </si>
  <si>
    <t>2.4.</t>
  </si>
  <si>
    <t>от "___"________________2019г. № _________</t>
  </si>
  <si>
    <t>Обьем финансирования по годам (тыс.руб.)</t>
  </si>
  <si>
    <t>N п/п</t>
  </si>
  <si>
    <t>Источники финансирования</t>
  </si>
  <si>
    <t>Финансирование, тыс. рублей</t>
  </si>
  <si>
    <t>Наименование главного распорядителя средств бюджета Рузского городского округа</t>
  </si>
  <si>
    <t>3.1.</t>
  </si>
  <si>
    <t>Управление по физической культуре, спорту, молодежной политике Администрации Рузского городского округа Московской области</t>
  </si>
  <si>
    <t>Управление по физической культуре, спорту, молодежной политике АРГО МО, МБУ Физической культуры и спорта РГО МО</t>
  </si>
  <si>
    <t>Управление по физической культуре, спорту, молодежной политике АРГО МО</t>
  </si>
  <si>
    <t>МБУ Физической культуры и спорта РГО МО</t>
  </si>
  <si>
    <t xml:space="preserve"> МБУ РГО "Спортивная школа Руза", Муниципальное бюджетное  учреждение "Волковское"  Рузского городского округа МО, инвесторы</t>
  </si>
  <si>
    <t xml:space="preserve">Указ 204
Приоритетный показатель
</t>
  </si>
  <si>
    <t>процент</t>
  </si>
  <si>
    <t>Указ 204</t>
  </si>
  <si>
    <t xml:space="preserve">Указ 204
Приоритетный показатель,
показатель Национального проекта
</t>
  </si>
  <si>
    <t>Основное мероприятие 01</t>
  </si>
  <si>
    <t>Рейтинг-50
приоритетный показатель</t>
  </si>
  <si>
    <t>отраслевой показатель</t>
  </si>
  <si>
    <t>Макропоказатель – Доля обучающихся и студентов, систематически занимающихся физической культурой и спортом, в общей численности обучающихся и студентов</t>
  </si>
  <si>
    <t>показатель к ежегодному обращению Губернатора Московской области</t>
  </si>
  <si>
    <t>Количество проведенных массовых, официальных физкультурных и спортивных мероприятий</t>
  </si>
  <si>
    <t>единиц</t>
  </si>
  <si>
    <t>Основное мероприятие P5</t>
  </si>
  <si>
    <t xml:space="preserve">Основное мероприятие P5
</t>
  </si>
  <si>
    <t>Количество установленных (отремонтированных, модернизированных) плоскостных спортивных сооружений в муниципальных образованиях Московской области</t>
  </si>
  <si>
    <t>Показатель Национального проекта</t>
  </si>
  <si>
    <t>показатель к соглашению, заключенному с федеральным органом исполнительной власти</t>
  </si>
  <si>
    <t xml:space="preserve">единиц </t>
  </si>
  <si>
    <t>Макропоказатель – 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</t>
  </si>
  <si>
    <t xml:space="preserve">Основное мероприятие 01 </t>
  </si>
  <si>
    <t>Показатель к соглашению, заключенному с федеральным органом исполнительной власти</t>
  </si>
  <si>
    <t>3.2.</t>
  </si>
  <si>
    <t>Заместитель главы администрации Рузского городского округа  Ю.А.Пеняев</t>
  </si>
  <si>
    <t>Муниципальный заказчик  муниципальной программы</t>
  </si>
  <si>
    <r>
      <rPr>
        <b/>
        <sz val="12"/>
        <color rgb="FF000000"/>
        <rFont val="Arial"/>
        <family val="2"/>
        <charset val="204"/>
      </rPr>
      <t>О</t>
    </r>
    <r>
      <rPr>
        <sz val="12"/>
        <color rgb="FF000000"/>
        <rFont val="Arial"/>
        <family val="2"/>
        <charset val="204"/>
      </rPr>
      <t xml:space="preserve">беспечение возможности жителям Московской области систематически заниматься физической культурой и спортом;
</t>
    </r>
    <r>
      <rPr>
        <b/>
        <sz val="12"/>
        <color rgb="FF000000"/>
        <rFont val="Arial"/>
        <family val="2"/>
        <charset val="204"/>
      </rPr>
      <t>П</t>
    </r>
    <r>
      <rPr>
        <sz val="12"/>
        <color rgb="FF000000"/>
        <rFont val="Arial"/>
        <family val="2"/>
        <charset val="204"/>
      </rPr>
      <t xml:space="preserve">одготовка спортивного резерва для спортивных сборных команд Московской области и спортивных сборных команд Российской Федерации путём формирования государственной системы подготовки спортивного резерва в Московской области;
</t>
    </r>
    <r>
      <rPr>
        <b/>
        <sz val="12"/>
        <color rgb="FF000000"/>
        <rFont val="Arial"/>
        <family val="2"/>
        <charset val="204"/>
      </rPr>
      <t>О</t>
    </r>
    <r>
      <rPr>
        <sz val="12"/>
        <color rgb="FF000000"/>
        <rFont val="Arial"/>
        <family val="2"/>
        <charset val="204"/>
      </rPr>
      <t xml:space="preserve">беспечение эффективного финансового, информационного, методического и кадрового сопровождения деятельности 
</t>
    </r>
  </si>
  <si>
    <t>2023 год</t>
  </si>
  <si>
    <t>2024 год</t>
  </si>
  <si>
    <t xml:space="preserve">Источники финансирования муниципальной программы, </t>
  </si>
  <si>
    <t>Внебюджетные средства</t>
  </si>
  <si>
    <t>Всего, в том числе по годам:</t>
  </si>
  <si>
    <t xml:space="preserve">2023 год       </t>
  </si>
  <si>
    <t xml:space="preserve">2024 год       </t>
  </si>
  <si>
    <t>Номер и название основного мероприятия в перечне мероприятий программы (подпрограммы)</t>
  </si>
  <si>
    <t>Процент</t>
  </si>
  <si>
    <t xml:space="preserve">Процент </t>
  </si>
  <si>
    <t xml:space="preserve">Доля детей и молодежи(возраст 3-29), систематически занимающихся физической культурой и спортом,  в общей численности детей и молодежи 
</t>
  </si>
  <si>
    <t xml:space="preserve">Доля граждан среднего возраста(женщины: 30-54 года; мужчины: 30-59 лет), систематически занимающихся физической культурой и спортом, в общей численности граждан среднего возраста </t>
  </si>
  <si>
    <t xml:space="preserve">"Спорт" </t>
  </si>
  <si>
    <t xml:space="preserve">"СПОРТ" </t>
  </si>
  <si>
    <t>"СПОРТ"</t>
  </si>
  <si>
    <t>Доля граждан старшего возраста (женщины: 55-79 лет; мужчины: 60-79 лет), систематически занимающихся физической культурой и спортом, в общей численности граждан старшего возраста</t>
  </si>
  <si>
    <t>Источник данных</t>
  </si>
  <si>
    <t>Методика расчета показателя</t>
  </si>
  <si>
    <t>Доля жителей Московской области, систематически занимающихся физической культурой и спортом, в общей численности населения</t>
  </si>
  <si>
    <t xml:space="preserve">Джсз = (Чз / Чн1) x 100%, где:
Джсз – доля жителей, систематически занимающихся физической культурой и спортом, в общей численности населения;
Чз – численность занимающихся физической культурой и спортом;
Чн1 – численность населения Московской области в возрасте 3 – 79 лет по данным Федеральной службы государственной статистики
</t>
  </si>
  <si>
    <t xml:space="preserve">Днвн = Чнвн / Чнсн x 100%, где:
Днвн – доля жителей Московской области, выполнивших нормативы;
Чнвн – численность жителей Московской области, выполнивших нормативы;
Чнсн – численность жителей Московской области, принявших участие в сдаче нормативов
</t>
  </si>
  <si>
    <t xml:space="preserve">Дусвн = Чусвн / Чуссн x 100%, где:
Дусвн – доля обучающихся и студентов, выполнивших нормативы, в общем числе обучающихся и студентов, принявших участие в сдаче нормативов;
Чусвн – число обучающихся и студентов, выполнивших нормативы;
Чуссн – число обучающихся и студентов, принявших участие в сдаче нормативов
</t>
  </si>
  <si>
    <t xml:space="preserve">Ди = Чзи / (Чни – Чнп) x 100, где:
Ди –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Московской области;
Чзи – численность лиц с ограниченными возможностями здоровья и инвалидов, систематически занимающихся физической культурой и спортом, проживающих в Московской области, согласно данным федерального статистического наблюдения по форме № 3-АФК;
Чни – численность жителей Московской области с ограниченными возможностями здоровья и инвалидов;
Чнп – численность жителей Московской области с ограниченными возможностями здоровья и инвалидов, имеющих противопоказания для занятий физической культурой и спортом
</t>
  </si>
  <si>
    <t xml:space="preserve">Дс = Чз / Чн x 100%, где:
Дс – доля обучающихся и студентов, систематически занимающихся физической культурой и спортом, в общей численности обучающихся и студентов;
Чз – численность занимающихся физической культурой и спортом в возрасте 6-29 лет в соответствии с Федеральным планом статистических работ, утвержденным распоряжением Правительства Российской Федерации от 06.05.2008 № 671-р;
Чн – численность населения в возрасте 6-29 лет по данным Федеральной службы государственной статистики
</t>
  </si>
  <si>
    <t>Эффективность использования существующих объектов спорта (отношение фактической посещаемости к нормативной пропускной способности)</t>
  </si>
  <si>
    <t xml:space="preserve">Уз = Фз / Мс x 100%, где:
Уз – эффективность использования существующих объектов спорта (отношение фактической посещаемости к нормативной пропускной способности);
Фз – фактическая годовая загруженность спортивного сооружения в отчетном периоде согласно данным государственного статистического наблюдения;
Мс – годовая мощность спортивного сооружения в отчетном периоде согласно данным государственного </t>
  </si>
  <si>
    <t xml:space="preserve">Ддз = Дз / До x 100%, где:
Ддз – доля жителей Московской области, занимающихся в спортивных организациях, в общей численности детей и молодежи в возрасте 6-15 лет;
Дз – количество детей и молодежи в возрасте 6-15 лет, занимающихся в специализированных спортивных организациях, согласно данным государственной статистики, отражаемым в форме статистической отчетности № 1-ФК;
До – общее количество граждан Московской области в возрасте от 6 до 15 лет согласно данным государственной статистики
</t>
  </si>
  <si>
    <t>Доля населения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</si>
  <si>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 xml:space="preserve">Дт = Чзт / Чнт x 100, где:
Дт – доля населения Московской области, занимающегося физической культурой и спортом по месту работы;
Чзт – численность граждан, занимающихся физической культурой и спортом по месту работы, согласно данным регионального статистического наблюдения по форме № 1-ФК (пункт 47.1 Федерального плана статистических работ);
Чнт – численность населения, занятого в экономике, по данным региональной службы государственной статистики
</t>
  </si>
  <si>
    <t>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 технического переоснащения, в муниципальных образованиях Московской области</t>
  </si>
  <si>
    <t>единица</t>
  </si>
  <si>
    <t xml:space="preserve">Км = Км1 + Км2 +... + Кмn, где:
Км - 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 технического переоснащения, в муниципальных образованиях Московской области;
Км1 – объект физической культуры и спорта, на котором произведена модернизация материально-технической базы путем проведения капитального ремонта и технического переоснащения, в 1-м муниципальном образовании Московской области;
Км2 – объект физической культуры и спорта, на котором произведена модернизация материально-технической базы путем проведения капитального ремонта и технического переоснащения, во 2-м муниципальном образовании Московской области;
Кмn – объект физической культуры и спорта, на котором произведена модернизация материально-технической базы путем проведения капитального ремонта и технического переоснащения, в n-м муниципальном образовании Московской области
</t>
  </si>
  <si>
    <t xml:space="preserve">Ку = Кув + Куусп + Кумхп + Куф, где:
Ку – количество установленных (отремонтированных, модернизированных) плоскостных спортивных сооружений в муниципальных образованиях Московской области;
Кув – количество установленных площадок для занятий силовой гимнастикой (воркаут) в муниципальных образованиях Московской области;
Куусп – количество установленных универсальных спортивных площадок в муниципальных образованиях Московской области;
Кумхп – количество установленных многофункциональных хоккейных площадок;
Куф – количество установленных футбольных полей с искусственным покрытием (мини-стадионов)
</t>
  </si>
  <si>
    <t>Доля детей и молодежи (возраст 3-29 лет), систематически занимающихся физической культурой и спортом, в общей численности детей и молодежи</t>
  </si>
  <si>
    <t>Доля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</t>
  </si>
  <si>
    <t xml:space="preserve">ЕПС = ЕПСфакт / ЕПСнорм х 100, где:
ЕПС – уровень обеспеченности спортивными сооружениями, исходя из единовременной пропускной способности объектов спорта;
ЕПСфакт – единовременная пропускная способность имеющихся спортивных сооружений в соответствии с данными федерального статистического наблюдения по форме № 1-ФК;
ЕПСнорм – необходимая нормативная единовременная пропускная способность спортивных сооружений
</t>
  </si>
  <si>
    <t>Количество поставленных в Московскую область искусственных покрытий для футбольных полей, созданных при организациях спортивной подготовки</t>
  </si>
  <si>
    <t xml:space="preserve">Кипфп, где:
Кипфп – количество поставленных в Московскую область искусственных покрытий для футбольных полей, созданных при организациях спортивной подготовки
</t>
  </si>
  <si>
    <t>Доля спортивных площадок, управляемых в соответствии со стандартом их использования</t>
  </si>
  <si>
    <t>В соответствии с приказом министра физической культуры и спорта Московской области от 31.01.2019 № 24-15-П</t>
  </si>
  <si>
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</si>
  <si>
    <t xml:space="preserve">Досп = Чосп / Чо x 100, где:
Досп – 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инвалидов;
Чосп – численность организаций, оказывающих услуги по спортивной подготовке в соответствии с федеральными стандартами, согласно данным федерального статистического наблюдения по форме № 5-ФК;
Чо – общая численность организаций ведомственной принадлежности в сфере физической культуры и спорта согласно данным федерального статистического наблюдения по форме № 5-ФК
</t>
  </si>
  <si>
    <t xml:space="preserve">Объем финанси-рования мероприятия в году, предшест-
вующему году начала реализации муниципальной программы
(тыс. руб.)
</t>
  </si>
  <si>
    <t xml:space="preserve">Ответственный за выполнение мероприятия Подпрограммы 
</t>
  </si>
  <si>
    <t>2020-2024гг.</t>
  </si>
  <si>
    <t xml:space="preserve"> "Развитие физической культуры и спорта" </t>
  </si>
  <si>
    <t xml:space="preserve">"Подготовка спортивного резерва" </t>
  </si>
  <si>
    <t xml:space="preserve">Подпрограмма I "Развитие физической культуры и спорта" </t>
  </si>
  <si>
    <t>Относится к подпрограмме I "Развитие физической культуры и спорта"</t>
  </si>
  <si>
    <t>Доля жителей Московской области, выполнивших нормативы испытаний (тестов) Всероссийского комплекса "Готов к труду и обороне" (ГТО), в общей численности населения, принявшего участие в испытаниях (тестах)</t>
  </si>
  <si>
    <t>Доля обучающихся и студентов Московской области, выполнивших нормативы Всероссийского физкультурно-спортивного комплекса "Готов к труду и обороне" (ГТО), в общей численности обучающихся и студентов, принявших участие в сдаче нормативов Всероссийского физкультурно-спортивного комплекса "Готов к труду и обороне" (ГТО)</t>
  </si>
  <si>
    <t xml:space="preserve">Подпрограмма III "Подготовка спортивного резерва" </t>
  </si>
  <si>
    <t>Увеличение доли систематически занимающихся видом спорта "футбол" в общем количестве систематически занимающихся по всем видам спорта в муниципальных образованиях Московской области</t>
  </si>
  <si>
    <t>Ежегодное государственное статистическое наблюдение, форма № 1-ФК (утверждена приказом Росстата от 27.03.2019 № 172 "Об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спорта"), раздел II "Физкультурно-оздоровительная работа"</t>
  </si>
  <si>
    <t>Форма федерального статистического наблюдения № 2-ГТО "Сведения о       реализации Всероссийского физкультурно-спортивного комплекса "Готов к труду и обороне" (ГТО)" (утверждена приказом Росстата от 17.08.2017 № 536 "Об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физкультурно-спортивного комплекса "Готов к труду и обороне" (ГТО)")</t>
  </si>
  <si>
    <t>Форма федерального статистического наблюдения № 2-ГТО "Сведения о реализации Всероссийского физкультурно-спортивного комплекса "Готов к труду и обороне" (ГТО)" (утверждена приказом Росстата от 17.08.2017 № 536 "Об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реализацией Всероссийского физкультурно-спортивного комплекса "Готов к труду и обороне" (ГТО)")</t>
  </si>
  <si>
    <t>Ежегодное федеральное статистическое наблюдение по форме № 3-АФК (утверждена приказом Росстата от 08.10.2018 № 603 "Об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деятельностью учреждений по адаптивной физической культуре и спорту"), раздел II "Физкультурно-оздоровительная работа"</t>
  </si>
  <si>
    <t xml:space="preserve">Ежегодное государственное статистическое наблюдение, форма № 1-ФК (утверждена приказом Росстата от 27.03.2019 № 172 "Об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спорта"), раздел III "Спортивные сооружения";
2017 год – информация с учетом загрузки 11 пилотных объектов спорта и объектов спорта 3 муниципальных районов в рамках реализации приоритетного проекта "Эффективное управление объектами спорта. Загрузка";
2018 год – данные приоритетного       проекта "Эффективное управление объектами спорта. Загрузка"
</t>
  </si>
  <si>
    <t>Отчет об использовании субсидий, предоставляемых из бюджета Московской области бюджетам муниципальных образований Московской области (форма утверждена постановлением Правительства Московской области от 25.10.2016 № 786/39 "Об утверждении государственной программы Московской области "Спорт Подмосковья")</t>
  </si>
  <si>
    <t>Отчет об использовании субсидий, предоставленных бюджетам муниципальных образований Московской области на подготовку оснований, приобретение и установку плоскостных спортивных сооружений в муниципальном образовании Московской области (форма утверждена постановлением Правительства Московской области от 25.10.2016 № 786/39 "Об утверждении государственной программы Московской области "Спорт Подмосковья")</t>
  </si>
  <si>
    <t xml:space="preserve">Дз=Чз/Чн*100, где: 
Дз – доля детей и молодежи (возраст 3-29 лет), систематически занимающихся физической культурой и спортом, в общей численности детей и молодежи;
Чз – численность детей и молодёжи (3-29 лет), занимающихся физической культурой и спортом, в соответствии с данными федерального статистического наблюдения по форме      № 1-ФК "Сведения о физической культуре и спорте";
Чн – численность детей и молодёжи (3-29 лет) по данным Федеральной службы государственной статистики
</t>
  </si>
  <si>
    <t xml:space="preserve">Дз=Чз/Чн *100, где: 
Дз – доля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возраста;
Чз – численность граждан среднего возраста (30-54 лет – женщины, 30-59 лет – мужчины), занимающихся физической культурой и спортом, в соответствии с данными федерального статистического наблюдения по форме №1-ФК "Сведения о физической культуре и спорте";
Чн – численность граждан среднего возраста (30-54 лет – женщины, 30-59 лет – мужчины) по данным Федеральной службы государственной статистики
</t>
  </si>
  <si>
    <t xml:space="preserve">Дз=Чз/Чн*100, где: 
Дз – доля граждан старшего возраста (женщины: 55-79 лет; мужчины: 60-79 лет), систематически занимающихся физической культурой и спортом, в общей численности граждан старшего возраста;
Чз – численность граждан старшего возраста (55-79 лет – женщины; 60-79 лет – мужчины), занимающихся физической культурой и спортом, в соответствии с данными федерального статистического наблюдения по форме №1-ФК "Сведения о физической культуре и спорте";
Чн – численность граждан старшего возраста (55-79 лет – женщины; 60-79 лет – мужчины) по данным Федеральной службы государственной статистики
</t>
  </si>
  <si>
    <t>Ежегодное государственное статистическое наблюдение, форма № 1-ФК (утверждена приказом Росстата от 27.03.2019 № 172 "Об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спорта"), раздел III "Спортивная инфраструктура"</t>
  </si>
  <si>
    <t>Отчет об использовании субсидий, предоставленных бюджетам муниципальных образований Московской области на оснащение объектов спортивной инфраструктуры спортивно-технологическим оборудованием (форма утверждена постановлением Правительства Московской области от 25.10.2016 № 786/39 "Об утверждении государственной программы Московской области "Спорт Подмосковья")</t>
  </si>
  <si>
    <t>Подпрограмма III "Подготовка спортивного резерва"</t>
  </si>
  <si>
    <t xml:space="preserve">Периодическая отчётность.
Ежегодное государственное статистическое наблюдение, форма № 5-ФК (утверждена приказом Росстата от 22.11.2017 № 773 "Об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подготовку")
</t>
  </si>
  <si>
    <t xml:space="preserve">Дз = Чзсп/Чз х 100, где:
Дз – доля занимающихся по программам спортивной подготовки в организациях ведомственной принадлежности физической культуры и спорта; 
Чзсп – численность занимающихся по программам спортивной подготовки в организациях ведомственной принадлежности физической культуры и спорта в соответствии с данными федерального статистического наблюдения по форме №5-ФК "Сведения по организациям, осуществляющим спортивную подготовку"; 
Чз – численность занимающихся в организациях ведомственной принадлежности физической культуры и спорта в соответствии с данными федерального статистического наблюдения по форме №5-ФК "Сведения по организациям, осуществляющим спортивную подготовку"
</t>
  </si>
  <si>
    <t>Ежегодное государственное статистическое наблюдение, форма № 5-ФК (утверждена приказом Росстата от 22.11.2017 № 773 "Об утверждении статистического инструментария для организации Министерством спорта Российской Федерации федерального статистического наблюдения за организациями, осуществляющими спортивную подготовку")</t>
  </si>
  <si>
    <t xml:space="preserve">Удсзф = Ксзф / Ксзс, где:
Удсзф – Увеличение доли систематически занимающихся видом спорта "футбол" в общем количестве систематически занимающихся по всем видам спорта в муниципальных образованиях Московской области;
Кзспф – количество систематически занимающихся видом спорта "футбол" в муниципальных образованиях Московской области;
Ксзс – количество систематически занимающихся по всем видам спорта в муниципальных образованиях Московской области
</t>
  </si>
  <si>
    <t>Ежегодное государственное статистическое наблюдение, форма № 1-ФК (утверждена приказом Росстата от 27.03.2019 № 172 "Об утверждении формы федерального статистического наблюдения с указаниями по её заполнению для организации министерством спорта Российской Федерации федерального статистического наблюдения в сфере физической культуры и спорта")</t>
  </si>
  <si>
    <t>Подпрограмма I "Развитие физической культуры и спорта"</t>
  </si>
  <si>
    <t xml:space="preserve">Основное мероприятие P5. 
Федеральный проект "Спорт – норма жизни" 
</t>
  </si>
  <si>
    <t xml:space="preserve">Подпрограмма III "Подготовка спортивного резерва"
</t>
  </si>
  <si>
    <t xml:space="preserve">Основное мероприятие 01 
"Подготовка спортивных сборных команд"
</t>
  </si>
  <si>
    <t>Подпрограмма IV "Обеспечивающая подпрограмма"</t>
  </si>
  <si>
    <t xml:space="preserve">Основное мероприятие 01. 
"Создание условий для реализации полномочий органов власти"
</t>
  </si>
  <si>
    <t>Результаты выполнения мероприятия Подпрограммы</t>
  </si>
  <si>
    <t xml:space="preserve"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 Рузского городского округа Московской области, в том числе для лиц с ограниченными возможностями здоровья и инвалидов </t>
  </si>
  <si>
    <t>Количество поставленных в Рузский городской округ Московской области искусственных покрытий для футбольных полей, созданных при организациях спортивной подготовки (в рамках оснащения объектов спортивной инфраструктуры спортивно-технологическим оборудованием)</t>
  </si>
  <si>
    <t>Количество установленных (отремонтированных, модернизированных) плоскостных спортивных сооружений в Рузском городском округе Московской области</t>
  </si>
  <si>
    <t>Количество объектов физической культуры и спорта, на которых произведена модернизация материально-технической базы путем проведения капитального ремонта и технического переоснащения в Рузском городском округе Московской области</t>
  </si>
  <si>
    <t>Макропоказатель – Доля населения Рузского городского округа Московской области, занятого в экономике, занимающегося физической культурой и спортом, в общей численности населения, занятого в экономике</t>
  </si>
  <si>
    <t>Макропоказатель – Доля жителей Рузского городского округа Московской области, занимающихся в спортивных организациях, в общей численности детей и молодежи в возрасте 6-15 лет</t>
  </si>
  <si>
    <t>Макропоказатель – 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Рузском городскои округе Московской области</t>
  </si>
  <si>
    <t>Макропоказатель – Уровень обеспеченности граждан спортивными сооружениями исходя из единовременной пропускной способности объектов спорта Рузского городского округа Московской области</t>
  </si>
  <si>
    <t>Макропоказатель – Доля жителей Рузского городского округа Московской области, систематически занимающихся физической культурой и спортом, в общей численности населения Рузского городского округа Московской области</t>
  </si>
  <si>
    <r>
      <rPr>
        <b/>
        <sz val="12"/>
        <color theme="1"/>
        <rFont val="Arial"/>
        <family val="2"/>
        <charset val="204"/>
      </rPr>
      <t>1. Общая характеристика сферы реализации муниципальной программы (подпрограммы), в том числе формулировка основных проблем в указанной сфере, описание цели муниципальной программы</t>
    </r>
    <r>
      <rPr>
        <sz val="12"/>
        <color theme="1"/>
        <rFont val="Arial"/>
        <family val="2"/>
        <charset val="204"/>
      </rPr>
      <t xml:space="preserve">
Физическая культура, являясь одной из граней общей культуры, во многом определяет поведение человека в учебе, на производстве, в быту, в общении, способствует решению социально-экономических, воспитательных и оздоровительных задач.
В физкультурно-спортивной сфере через многообразие ее организационных форм максимально сбалансированы и приближены личные и общественные интересы, она способствует долголетию человека, сплочению семьи, формированию здорового, морально-психологического климата в различных социально-демографических группах и в стране в целом, снижению травматизма, заболеваемости.
В целом к числу приоритетных направлений развития физической культуры и спорта следует отнести:
- вовлечение граждан, прежде всего детей и молодежи, в регулярные занятия физической культурой и спортом;
- повышение количества и доступности объектов спорта (строительство, реконструкция, модернизация), в том числе для лиц с ограниченными возможностями здоровья и инвалидов; 
- совершенствование системы подготовки спортивного резерва.
Цели муниципальной политики в областях реализации Муниципальной программы физическая культура и спорт определены в Концепции долгосрочного социально-экономического развития Российской Федерации на период до 2020 года, утвержденной распоряжением Правительства Российской Федерации от 17.11.2008 № 1662-р,  а также в ряде иных нормативных правовых актах Российской Федерации и Московской области: Федеральном законе от 04.12.2007 № 329-ФЗ "О физической культуре и спорте в Российской Федерации",  Законе Московской области № 226/2008-ОЗ "О физической культуре и спорте в Московской области".
В целом к числу приоритетных направлений развития физической культуры и спорта следует отнести:
- вовлечение граждан, прежде всего детей и молодежи, в регулярные занятия физической культурой и спортом;
- повышение количества и доступности объектов спорта, в том числе для лиц с ограниченными возможностями здоровья и инвалидов; установка ограждений, приобретение основных средств для футбольного поля;
- усиление конкурентоспособности муниципального спорта на областных соревнованиях. 
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вопросов:
- повышению охвата населения массовыми физкультурно-спортивными мероприятиями;
- увеличению числа и повышению уровня доступности спортивных объектов;
- повышению эффективности подготовки спортивного резерва, в том числе кадрового обеспечения данной работы;
- дальнейшее развитие спорта инвалидов и лиц с ограниченными возможностями здоровья.
В настоящее время имеется ряд проблем, влияющих на развитие физической культуры и спорта, требующих неотложного решения, в том числе:
- несоответствие уровня материальной базы и инфраструктуры физической культуры и спорта, а также их моральный и физический износ, задачам развития массового спорта в стране.</t>
    </r>
  </si>
  <si>
    <r>
      <rPr>
        <b/>
        <sz val="12"/>
        <color theme="1"/>
        <rFont val="Arial"/>
        <family val="2"/>
        <charset val="204"/>
      </rPr>
      <t>2. Прогноз развития соответствующей сферы реализации муниципальной программы (подпрограммы), включая возможные варианты решения проблемы, оценку преимуществ и рисков, возникающих при выборе различных вариантов решения проблемы</t>
    </r>
    <r>
      <rPr>
        <sz val="12"/>
        <color theme="1"/>
        <rFont val="Arial"/>
        <family val="2"/>
        <charset val="204"/>
      </rPr>
      <t xml:space="preserve">
Основными результатами реализации муниципальной программы станут:
В сфере физической культуры и спорта: обеспечение возможностей жителям Рузского городского округа систематически заниматься физической культурой и спортом, в том числе:
- увеличение числа жителей Рузского городского округа, вовлеченных в систематические занятия физической культурой и спортом, к 2022 года до 27 777  человек ;
- Доля учащихся и студентов, систематически занимающихся физической культурой и спорта, в общей численности учащихся и студентов к 2022 году до 87 %;
Подробное описание результатов и влияния изменения объемов финансирования на степень выполнения запланированных результатов приведены в соответствующих подпрограммах Муниципальной программы.
Решение основных  задач в сфере физической культуры и спорта городского округа позволит достичь планируемых целевых значений показателей за счет комплексного подхода в их решении и оптимального планирования ресурсов на реализацию необходимых мероприятий по заданным параметрам задач подпрограмм.
Также не стоит забывать, что использование программно-целевого метода не гарантирует отсутствие определенных рисков в ходе реализации Программы под воздействием различных факторов.
Возможные риски, которые могут возникнуть при реализации Программы:
- снижение объемов финансирования мероприятий Программы вследствие изменения прогнозируемых объемов доходов бюджета городского округа или неполное предоставление средств из запланированных источников;
- невыполнение целевых значений показателей результативности Программы к 2024 году;
- невыполнение мероприятий в установленные сроки по причине несогласованности действий заказчиков подпрограммы и исполнителей мероприятий подпрограммы;
Во избежание появления подобных рисков заказчик Программы организует мониторинг реализации подпрограмм и на основе его результатов вносит необходимые предложения координатору Программы для принятия соответствующих решений, в том числе по корректировке параметров Программы.
Минимизация рисков недофинансирования из бюджетных и других запланированных источников осуществляется путем  ежегодного пересмотра прогнозных показателей доходов бюджета городского округа, учтенных при формировании финансовых параметров Программы, анализа и оценки результатов реализации мероприятий подпрограмм в ходе их исполнения.
</t>
    </r>
  </si>
  <si>
    <r>
      <rPr>
        <b/>
        <sz val="12"/>
        <color theme="1"/>
        <rFont val="Arial"/>
        <family val="2"/>
        <charset val="204"/>
      </rPr>
      <t>3. Перечень подпрограмм и краткое их описание</t>
    </r>
    <r>
      <rPr>
        <sz val="12"/>
        <color theme="1"/>
        <rFont val="Arial"/>
        <family val="2"/>
        <charset val="204"/>
      </rPr>
      <t xml:space="preserve">
В состав муниципальной программы входят следующие подпрограммы:
Подпрограмма I "Развитие физической культуры и спорта". Подпрограмма направлена на обеспечение динамичного развития сферы физической культуры и спорта и содержит описание конкретных шагов, способствующих вовлечению жителей региона в систематические занятия физической культурой и спортом, созданию условий для занятий спортом инвалидов и лиц с ограниченными возможностями здоровья, развитию спортивной инфраструктуры региона, совершенствованию системы социальной поддержки спортсменов, тренеров и специалистов, работающих в сфере физической культуры и спорта. Создание условий по формированию у молодежи потребностей к занятию физической культурой и спортом, здоровому образу жизни, а также развитию физической культуры и спорта . Создание благоприятной среды для укрепления здоровья населения путем развития инфраструктуры спорта.  Популяризация массового спорта. Приобщение различных слоев населения к регулярным занятиям физической культурой и спортом.
Подпрограмма III "Подготовка спортивного резерва". Подпрограмма направлена на обеспечение условий для развития на территории Рузского городского округа  спортивной школы.  Две основные задачи - воспитание здорового подрастающего поколения и подготовка резерва для спорта высших достижений.
Подпрограмма IV "Обеспечивающая подпрограмма". Подпрограмма направлена на повышение эффективности управления муниципальными финансами и использования муниципального имущества при реализации муниципальной программы, развитие социального партнерства в деятельности Управление по физической культуре, спорту, молодежной политике Администрации Рузского городского округа Московской области. В рамках работы по заявленным выше приоритетным направлениям развития подведомственных отраслей предполагается уделить особое внимание решению следующих вопросов:
- повышению охвата населения массовыми физкультурно-спортивными мероприятиями;
- увеличению числа и повышению уровня доступности спортивных объектов в первую очередь в  Рузском городском округе, имеющих  обеспеченность спортивными сооружениями. 
</t>
    </r>
  </si>
  <si>
    <r>
      <rPr>
        <b/>
        <sz val="12"/>
        <color theme="1"/>
        <rFont val="Arial"/>
        <family val="2"/>
        <charset val="204"/>
      </rPr>
      <t>6. Концептуальные направления реформирования, модернизации, преобразования отдельных сфер социально-экономического развития Рузского городского округа Московской области</t>
    </r>
    <r>
      <rPr>
        <sz val="12"/>
        <color theme="1"/>
        <rFont val="Arial"/>
        <family val="2"/>
        <charset val="204"/>
      </rPr>
      <t xml:space="preserve">
Реализация подпрограммы направлена на создание условий, ориентирующих граждан на здоровый образ жизни, в том числе на занятия физической культурой и спортом, развитие спортивной инфраструктуры и подготовки спортивного резерва Рузского городского округа, что влечет за собой привлечение к систематическим занятиям физической культурой и спортом и приобщить к здоровому образу жизни большинство населения Рузского городского округа, что в конечном счете положительно скажется на улучшении качества жизни.
</t>
    </r>
  </si>
  <si>
    <r>
      <rPr>
        <b/>
        <sz val="12"/>
        <color theme="1"/>
        <rFont val="Arial"/>
        <family val="2"/>
        <charset val="204"/>
      </rPr>
      <t>4. Обобщенная характеристика основных мероприятий с обоснованием необходимости их осуществления</t>
    </r>
    <r>
      <rPr>
        <sz val="12"/>
        <color theme="1"/>
        <rFont val="Arial"/>
        <family val="2"/>
        <charset val="204"/>
      </rPr>
      <t xml:space="preserve">
Подпрограмма I "Развитие физической культуры и спорта" предусматривается реализация следующих основных мероприятий:
1. Обеспечение условий для развития на территории муниципального образования физической культуры, школьного спорта и массового спорта, включающее в себя:
1.1. Расходы на обеспечение деятельности (оказание услуг) муниципальных учреждений в области физической культуры и спорта;
1.2. Капитальный ремонт, техническое переоснащение и благоустройство территорий учреждений физкультуры и спорта;
1.3. Организация проведения официальных физкультурно-оздоровительных и спортивных мероприятий;
2. Реализацию Федерального проекта "Спорт – норма жизни" , включающее в себя:
2.1. Оснащение объектов спортивной инфраструктуры спортивно-технологическим оборудованием;
2.2. Подготовка основания, приобретение и установка плоскостных спортивных сооружений в Рузском городском округе Московской области;
2.3. Проведение капитального ремонта объектов физической культуры и спорта, находящихся в собственности Рузского городского округа Московской области;
2.4. 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спорта.
Подпрограмма III "Подготовка спортивного резерва" предусматривается реализация следующих основных мероприятий:
1.  Подготовка спортивных сборных команд, включающее в себя:
1.1. Расходы на обеспечение деятельности (оказание услуг) муниципальных учреждений по подготовке спортивных команд и спортивного резерва;
1.2. Обеспечение членов спортивных сборных команд Рузского городского округа Московской области спортивной экипировкой.
2. Реализацию Федерального проекта "Спорт – норма жизни", включающее в себя:
2.1. Приобретение спортивного оборудования и инвентаря для приведения организаций спортивной подготовки в нормативное состояние;
2.2.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подготовки.
Подпрограмма IV "Обеспечивающая подпрограмма" предусматривается реализация следующих основных мероприятий:
1. "Создание условий для реализации полномочий органов власти", включающее в себя:
1.1. Обеспечение деятельности органов местного самоуправления.
</t>
    </r>
  </si>
  <si>
    <t>Доля жителей Рузского городского округа Московской области, выполнивших нормативы испытаний (тестов) Всероссийского комплекса "Готов к труду и обороне" (ГТО), в общей численности населения, принявшего участие в испытаниях (тестах)</t>
  </si>
  <si>
    <t>Доля обучающихся и студентов Рузского городского округа Московской области, выполнивших нормативы Всероссийского физкультурно-спортивного комплекса "Готов к труду и обороне" (ГТО), в общей численности обучающихся и студентов, принявших участие в сдаче нормативов Всероссийского физкультурно-спортивного комплекса "Готов к труду и обороне" (ГТО)</t>
  </si>
  <si>
    <r>
      <rPr>
        <b/>
        <sz val="10"/>
        <color theme="1"/>
        <rFont val="Arial"/>
        <family val="2"/>
        <charset val="204"/>
      </rPr>
      <t>Мероприятие 1.</t>
    </r>
    <r>
      <rPr>
        <sz val="10"/>
        <color theme="1"/>
        <rFont val="Arial"/>
        <family val="2"/>
        <charset val="204"/>
      </rPr>
      <t xml:space="preserve">
Расходы на обеспечение деятельности (оказание услуг) муниципальных учреждений в области физической культуры и спорта
</t>
    </r>
  </si>
  <si>
    <r>
      <rPr>
        <b/>
        <sz val="10"/>
        <color theme="1"/>
        <rFont val="Arial"/>
        <family val="2"/>
        <charset val="204"/>
      </rPr>
      <t>Мероприятие 2.</t>
    </r>
    <r>
      <rPr>
        <sz val="10"/>
        <color theme="1"/>
        <rFont val="Arial"/>
        <family val="2"/>
        <charset val="204"/>
      </rPr>
      <t xml:space="preserve">
Капитальный ремонт, техническое переоснащение и благоустройство территорий учреждений физкультуры и спорта
</t>
    </r>
  </si>
  <si>
    <r>
      <rPr>
        <b/>
        <sz val="10"/>
        <color theme="1"/>
        <rFont val="Arial"/>
        <family val="2"/>
        <charset val="204"/>
      </rPr>
      <t>Мероприятие 3.</t>
    </r>
    <r>
      <rPr>
        <sz val="10"/>
        <color theme="1"/>
        <rFont val="Arial"/>
        <family val="2"/>
        <charset val="204"/>
      </rPr>
      <t xml:space="preserve">
Организация проведения официальных физкультурно-оздоровительных и спортивных мероприятий
</t>
    </r>
  </si>
  <si>
    <r>
      <rPr>
        <b/>
        <sz val="10"/>
        <color theme="1"/>
        <rFont val="Arial"/>
        <family val="2"/>
        <charset val="204"/>
      </rPr>
      <t>Мероприятие P5.1.</t>
    </r>
    <r>
      <rPr>
        <sz val="10"/>
        <color theme="1"/>
        <rFont val="Arial"/>
        <family val="2"/>
        <charset val="204"/>
      </rPr>
      <t xml:space="preserve">
Оснащение объектов спортивной инфраструктуры спортивно-технологическим оборудованием 
</t>
    </r>
  </si>
  <si>
    <r>
      <rPr>
        <b/>
        <sz val="10"/>
        <rFont val="Arial"/>
        <family val="2"/>
        <charset val="204"/>
      </rPr>
      <t xml:space="preserve">Мероприятие Р5.4. </t>
    </r>
    <r>
      <rPr>
        <sz val="10"/>
        <rFont val="Arial"/>
        <family val="2"/>
        <charset val="204"/>
      </rPr>
      <t xml:space="preserve">
Поддержка некоммерческих организаций, не являющихся государственными (муниципальными) учреждениями, на реализацию проектов в сфере физической культуры и спорта
</t>
    </r>
  </si>
  <si>
    <r>
      <rPr>
        <b/>
        <sz val="10"/>
        <color theme="1"/>
        <rFont val="Arial"/>
        <family val="2"/>
        <charset val="204"/>
      </rPr>
      <t>Мероприятие 1.</t>
    </r>
    <r>
      <rPr>
        <sz val="10"/>
        <color theme="1"/>
        <rFont val="Arial"/>
        <family val="2"/>
        <charset val="204"/>
      </rPr>
      <t xml:space="preserve">
Расходы на обеспечение деятельности (оказание услуг) муниципальных учреждений по подготовке спортивных команд и спортивного резерва
</t>
    </r>
  </si>
  <si>
    <r>
      <rPr>
        <b/>
        <sz val="10"/>
        <color theme="1"/>
        <rFont val="Arial"/>
        <family val="2"/>
        <charset val="204"/>
      </rPr>
      <t>Мероприятие 2.</t>
    </r>
    <r>
      <rPr>
        <sz val="10"/>
        <color theme="1"/>
        <rFont val="Arial"/>
        <family val="2"/>
        <charset val="204"/>
      </rPr>
      <t xml:space="preserve">
Обеспечение членов спортивных сборных команд Московской области спортивной экипировкой
</t>
    </r>
  </si>
  <si>
    <r>
      <rPr>
        <b/>
        <sz val="10"/>
        <color theme="1"/>
        <rFont val="Arial"/>
        <family val="2"/>
        <charset val="204"/>
      </rPr>
      <t>Мероприятие P5.1.</t>
    </r>
    <r>
      <rPr>
        <sz val="10"/>
        <color theme="1"/>
        <rFont val="Arial"/>
        <family val="2"/>
        <charset val="204"/>
      </rPr>
      <t xml:space="preserve">
Приобретение спортивного оборудования и инвентаря для приведения организаций спортивной подготовки в нормативное состояние
</t>
    </r>
  </si>
  <si>
    <r>
      <rPr>
        <b/>
        <sz val="10"/>
        <color theme="1"/>
        <rFont val="Arial"/>
        <family val="2"/>
        <charset val="204"/>
      </rPr>
      <t>Мероприятие P5.2.</t>
    </r>
    <r>
      <rPr>
        <sz val="10"/>
        <color theme="1"/>
        <rFont val="Arial"/>
        <family val="2"/>
        <charset val="204"/>
      </rPr>
      <t xml:space="preserve">
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
</t>
    </r>
  </si>
  <si>
    <r>
      <rPr>
        <b/>
        <sz val="10"/>
        <color theme="1"/>
        <rFont val="Arial"/>
        <family val="2"/>
        <charset val="204"/>
      </rPr>
      <t>Мероприятие 1.</t>
    </r>
    <r>
      <rPr>
        <sz val="10"/>
        <color theme="1"/>
        <rFont val="Arial"/>
        <family val="2"/>
        <charset val="204"/>
      </rPr>
      <t xml:space="preserve">
Обеспечение деятельности органов местного самоуправления
</t>
    </r>
  </si>
  <si>
    <t>2. ПЛАНИРУЕМЫЕ РЕЗУЛЬТАТЫ РЕАЛИЗАЦИИ МУНИЦИПАЛЬНОЙ ПРОГРАММЫ РУЗСКОГО ГОРОДСКОГО ОКРУГА</t>
  </si>
  <si>
    <t xml:space="preserve">3. МЕТОДИКА РАСЧЕТА ЗНАЧЕНИЙ ПЛАНИРУЕМЫХ РЕЗУЛЬТАТОВ МУНИЦИПАЛЬНОЙ ПРОГРАММЫ РУЗСКОГО ГОРОДСКОГО ОКРУГА "СПОРТ" : </t>
  </si>
  <si>
    <t>1. ПАСПОРТ МУНИЦИПАЛЬНОЙ ПРОГРАММЫ РУЗСКОГО ГОРОДСКОГО ОКРУГА</t>
  </si>
  <si>
    <t>7. ПЕРЕЧЕНЬ МЕРОПРИЯТИЙ МУНИЦИПАЛЬНОЙ ПРОГРАММЫ РУЗСКОГО ГОРОДСКОГО ОКРУГА</t>
  </si>
  <si>
    <t>5. ПАСПОРТ ПОДПРОГРАММЫ III</t>
  </si>
  <si>
    <t>6. ПАСПОРТ ПОДПРОГРАММЫ IV</t>
  </si>
  <si>
    <t>Направление инвестирования, наименование объекта, адрес объекта, сведения о государственной регистрации права собственности/реквизиты документов-оснований возникновения права муниципальной собственности</t>
  </si>
  <si>
    <t>Годы строительства/
реконструкции объектов муниципальной собственности</t>
  </si>
  <si>
    <t>Мощность/
прирост мощности объекта (кв. метр, погонный метр, место, койко-место и т.д.)</t>
  </si>
  <si>
    <t>Предельная стоимость объекта (тыс. руб.)</t>
  </si>
  <si>
    <t>Профинансировано на 01.01.2020 (тыс. руб.)</t>
  </si>
  <si>
    <t>Остаток сметной стоимости до ввода в эксплуатацию (тыс. руб.)</t>
  </si>
  <si>
    <t>2.</t>
  </si>
  <si>
    <t>3.</t>
  </si>
  <si>
    <t xml:space="preserve">8. Адресный перечень объектов строительства (реконструкции) муниципальной собственности Рузского городского округа, финансирование которых предусмотрено мероприятием Р5.2. Подготовка основания, приобретение и установка плоскостных спортивных сооружений в Рузском городском округе Московской области Подпрограммы I "Развитие физической культуры и спорта" </t>
  </si>
  <si>
    <r>
      <rPr>
        <b/>
        <sz val="12"/>
        <color theme="1"/>
        <rFont val="Arial"/>
        <family val="2"/>
        <charset val="204"/>
      </rPr>
      <t>5. Перечень приоритетных проектов, реализуемых в рамках муниципальной программы, с описанием целей и механизмов реализации</t>
    </r>
    <r>
      <rPr>
        <sz val="12"/>
        <color theme="1"/>
        <rFont val="Arial"/>
        <family val="2"/>
        <charset val="204"/>
      </rPr>
      <t xml:space="preserve">
Одним из важных направлений в Рузском городском округе является реализация Федерального проекта "Спорт - норма жизни", заключающийся в создании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резерва. Основная цель – увеличение доли граждан, систематически занимающихся физической культурой и спортом путем мотивации населения, активизации спортивно-массовой работы на всех уровнях и в корпоративной среде, в том числе вовлечения в подготовку и выполнение нормативов Всероссийского физкультурно-спортивного комплекса "Готов к труду и обороне", а также подготовки спортивного резерва и развития спортивной инфраструктуры.  Для достижения данной цели необходимо создать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и подготовка спортивного резерва.
</t>
    </r>
  </si>
  <si>
    <t xml:space="preserve">Средства бюджета Рузского городского округа  </t>
  </si>
  <si>
    <t xml:space="preserve">4. ПАСПОРТ ПОДПРОГРАММЫ I </t>
  </si>
  <si>
    <t>"Обеспечивающая подпрограмма"</t>
  </si>
  <si>
    <t>Мероприятия 
Подпрограммы</t>
  </si>
  <si>
    <t>Сроки       
исполнения 
мероприятия</t>
  </si>
  <si>
    <t xml:space="preserve">N П/П </t>
  </si>
  <si>
    <t>Источники     
финансирования</t>
  </si>
  <si>
    <t xml:space="preserve">Основное мероприятие 01 
«Обеспечение условий для развития на территории муниципального образования физической культуры, школьного спорта и массового спорта»
</t>
  </si>
  <si>
    <r>
      <rPr>
        <b/>
        <sz val="10"/>
        <rFont val="Arial"/>
        <family val="2"/>
        <charset val="204"/>
      </rPr>
      <t xml:space="preserve">Мероприятие P5.2. </t>
    </r>
    <r>
      <rPr>
        <sz val="10"/>
        <rFont val="Arial"/>
        <family val="2"/>
        <charset val="204"/>
      </rPr>
      <t xml:space="preserve">
Подготовка основания, приобретение и установка плоскостных спортивных сооружений в муниципальных образованиях Московской области</t>
    </r>
  </si>
  <si>
    <r>
      <rPr>
        <b/>
        <sz val="10"/>
        <rFont val="Arial"/>
        <family val="2"/>
        <charset val="204"/>
      </rPr>
      <t xml:space="preserve">Мероприятие P5.3. </t>
    </r>
    <r>
      <rPr>
        <sz val="10"/>
        <rFont val="Arial"/>
        <family val="2"/>
        <charset val="204"/>
      </rPr>
      <t xml:space="preserve">
Проведение капитального ремонта объектов физической культуры и спорта, находящихся в собственности муниципальных образований Московской области
</t>
    </r>
  </si>
  <si>
    <t>-</t>
  </si>
  <si>
    <t xml:space="preserve">Макропоказатель – Уровень обеспеченности граждан спортивными сооружениями исходя из единовременной пропускной способности объектов спорта Рузского городского округа Московской областа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</si>
  <si>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</si>
  <si>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</si>
  <si>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</si>
  <si>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</si>
  <si>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</si>
  <si>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</si>
  <si>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</si>
  <si>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</si>
  <si>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</si>
  <si>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1.11</t>
  </si>
  <si>
    <t>1.12</t>
  </si>
  <si>
    <t>1.13</t>
  </si>
  <si>
    <t>1.14</t>
  </si>
  <si>
    <t>1.15</t>
  </si>
  <si>
    <t>1.16</t>
  </si>
  <si>
    <t>1.17</t>
  </si>
  <si>
    <t>Км = Кмо +Кмп, где : Км - количество проведенных массовых, официальных физкультурных и спортивных мероприятий,  Кмо - количество мероприятий, согласно календарного плана спортивно-массовых мероприятий Рузского городского округа.</t>
  </si>
  <si>
    <t>Форма федерального статитического наблюдения № 1-ГМУ " Сведения о предоставлении государственных(муниципальных) услуг; Календарь спортивно-массовых и физкультурных мероприятий</t>
  </si>
  <si>
    <t>1.9.</t>
  </si>
  <si>
    <t>3.3.</t>
  </si>
  <si>
    <t>Московская область, Рузский городской округ, с. Никольское, ул. Микрорайон</t>
  </si>
  <si>
    <t>Московская область, Рузский городской округ, д. Нововолково</t>
  </si>
  <si>
    <t>Московская область, г. Руза, Микрорайон</t>
  </si>
  <si>
    <t>Московская область, Рузский городской округ, п. Космодемьянский</t>
  </si>
  <si>
    <t>Московская область, Рузский городской округ, п. Тучково ул. Восточная</t>
  </si>
  <si>
    <t>Московская область, Рузский городской округ, п. Тучково ул. Комсомольская</t>
  </si>
  <si>
    <t>Московская область, Рузский городской округ, с. Покровское, ул. ДОХБ</t>
  </si>
  <si>
    <t>Московская область, Рузский городской округ, п. Тучково ул. Луговая</t>
  </si>
  <si>
    <t>Московская область, Рузский городской округ, п. Тучково ул. Новая</t>
  </si>
  <si>
    <t>Площадки для занятий силовой гимнастикой (воркаут)</t>
  </si>
  <si>
    <t>Универсальные спортивные площадки</t>
  </si>
  <si>
    <t>Московская область, Рузский городской округ, п. Дорохово, ул. Стеклозаводская д. 19/1</t>
  </si>
  <si>
    <t>Многофункциональные хоккейные площадки</t>
  </si>
  <si>
    <t>Московская область, Рузский городской округ, п. Тучково Восточный микрорайон</t>
  </si>
  <si>
    <t>Рузский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</si>
</sst>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3" fillId="0" borderId="0" xfId="0" applyFont="1"/>
    <xf numFmtId="0" fontId="7" fillId="3" borderId="1" xfId="0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 wrapText="1"/>
    </xf>
    <xf numFmtId="165" fontId="10" fillId="0" borderId="0" xfId="0" applyNumberFormat="1" applyFont="1"/>
    <xf numFmtId="165" fontId="11" fillId="0" borderId="1" xfId="0" applyNumberFormat="1" applyFont="1" applyBorder="1" applyAlignment="1">
      <alignment horizontal="center" vertical="center" wrapText="1"/>
    </xf>
    <xf numFmtId="165" fontId="10" fillId="0" borderId="0" xfId="0" applyNumberFormat="1" applyFont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3" borderId="0" xfId="0" applyFont="1" applyFill="1"/>
    <xf numFmtId="164" fontId="10" fillId="0" borderId="0" xfId="0" applyNumberFormat="1" applyFont="1"/>
    <xf numFmtId="0" fontId="11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/>
    </xf>
    <xf numFmtId="0" fontId="9" fillId="3" borderId="1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3" fillId="0" borderId="0" xfId="0" applyFont="1" applyAlignment="1">
      <alignment horizontal="right" vertical="center"/>
    </xf>
    <xf numFmtId="0" fontId="3" fillId="3" borderId="0" xfId="0" applyFont="1" applyFill="1"/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5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4" fontId="10" fillId="0" borderId="0" xfId="0" applyNumberFormat="1" applyFont="1"/>
    <xf numFmtId="165" fontId="9" fillId="0" borderId="0" xfId="0" applyNumberFormat="1" applyFont="1" applyAlignment="1">
      <alignment horizontal="right" vertical="center"/>
    </xf>
    <xf numFmtId="0" fontId="10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165" fontId="10" fillId="0" borderId="0" xfId="0" applyNumberFormat="1" applyFont="1" applyFill="1"/>
    <xf numFmtId="0" fontId="16" fillId="4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5" fontId="14" fillId="0" borderId="0" xfId="0" applyNumberFormat="1" applyFont="1"/>
    <xf numFmtId="0" fontId="9" fillId="0" borderId="1" xfId="0" applyFont="1" applyFill="1" applyBorder="1" applyAlignment="1">
      <alignment vertical="center" wrapText="1"/>
    </xf>
    <xf numFmtId="165" fontId="3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9" fillId="3" borderId="0" xfId="0" applyNumberFormat="1" applyFont="1" applyFill="1" applyAlignment="1">
      <alignment horizontal="right" vertical="center"/>
    </xf>
    <xf numFmtId="165" fontId="10" fillId="3" borderId="0" xfId="0" applyNumberFormat="1" applyFont="1" applyFill="1"/>
    <xf numFmtId="165" fontId="11" fillId="3" borderId="1" xfId="0" applyNumberFormat="1" applyFont="1" applyFill="1" applyBorder="1" applyAlignment="1">
      <alignment horizontal="center" vertical="center" wrapText="1"/>
    </xf>
    <xf numFmtId="165" fontId="10" fillId="3" borderId="0" xfId="0" applyNumberFormat="1" applyFont="1" applyFill="1" applyAlignment="1">
      <alignment vertical="center" wrapText="1"/>
    </xf>
    <xf numFmtId="0" fontId="20" fillId="0" borderId="0" xfId="0" applyFont="1"/>
    <xf numFmtId="0" fontId="21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4" fontId="10" fillId="3" borderId="0" xfId="0" applyNumberFormat="1" applyFont="1" applyFill="1" applyAlignment="1">
      <alignment horizontal="left"/>
    </xf>
    <xf numFmtId="4" fontId="4" fillId="3" borderId="1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" fontId="10" fillId="0" borderId="0" xfId="0" applyNumberFormat="1" applyFont="1" applyFill="1"/>
    <xf numFmtId="4" fontId="10" fillId="3" borderId="0" xfId="0" applyNumberFormat="1" applyFont="1" applyFill="1"/>
    <xf numFmtId="0" fontId="9" fillId="0" borderId="1" xfId="0" applyFont="1" applyFill="1" applyBorder="1" applyAlignment="1">
      <alignment vertical="center" wrapText="1"/>
    </xf>
    <xf numFmtId="4" fontId="3" fillId="0" borderId="0" xfId="0" applyNumberFormat="1" applyFont="1"/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top" wrapText="1"/>
    </xf>
    <xf numFmtId="4" fontId="13" fillId="3" borderId="2" xfId="0" applyNumberFormat="1" applyFont="1" applyFill="1" applyBorder="1" applyAlignment="1">
      <alignment horizontal="left" vertical="top" wrapText="1"/>
    </xf>
    <xf numFmtId="4" fontId="13" fillId="0" borderId="2" xfId="0" applyNumberFormat="1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4" fontId="3" fillId="3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top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4" fontId="20" fillId="0" borderId="1" xfId="0" applyNumberFormat="1" applyFont="1" applyBorder="1"/>
    <xf numFmtId="0" fontId="9" fillId="3" borderId="11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11" fillId="4" borderId="11" xfId="0" applyFont="1" applyFill="1" applyBorder="1" applyAlignment="1">
      <alignment vertical="center" wrapText="1"/>
    </xf>
    <xf numFmtId="4" fontId="4" fillId="4" borderId="11" xfId="0" applyNumberFormat="1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" fontId="3" fillId="3" borderId="10" xfId="0" applyNumberFormat="1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22" fillId="0" borderId="3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/>
    </xf>
    <xf numFmtId="49" fontId="14" fillId="0" borderId="0" xfId="0" applyNumberFormat="1" applyFont="1" applyAlignment="1">
      <alignment horizontal="center" vertical="center"/>
    </xf>
    <xf numFmtId="0" fontId="13" fillId="0" borderId="1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 wrapText="1"/>
    </xf>
    <xf numFmtId="1" fontId="13" fillId="3" borderId="7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/>
    <xf numFmtId="0" fontId="21" fillId="0" borderId="11" xfId="0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14" fillId="0" borderId="8" xfId="0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top" wrapText="1"/>
    </xf>
    <xf numFmtId="0" fontId="11" fillId="3" borderId="7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4" fontId="9" fillId="3" borderId="11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4" fontId="20" fillId="0" borderId="5" xfId="0" applyNumberFormat="1" applyFont="1" applyBorder="1" applyAlignment="1">
      <alignment horizontal="center" vertical="center" wrapText="1"/>
    </xf>
    <xf numFmtId="4" fontId="20" fillId="0" borderId="6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 wrapText="1"/>
    </xf>
    <xf numFmtId="4" fontId="20" fillId="0" borderId="7" xfId="0" applyNumberFormat="1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 wrapText="1"/>
    </xf>
    <xf numFmtId="4" fontId="20" fillId="0" borderId="9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left" vertical="center" wrapText="1"/>
    </xf>
    <xf numFmtId="4" fontId="20" fillId="0" borderId="6" xfId="0" applyNumberFormat="1" applyFont="1" applyBorder="1" applyAlignment="1">
      <alignment horizontal="left" vertical="center" wrapText="1"/>
    </xf>
    <xf numFmtId="4" fontId="20" fillId="0" borderId="14" xfId="0" applyNumberFormat="1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15" xfId="0" applyNumberFormat="1" applyFont="1" applyBorder="1" applyAlignment="1">
      <alignment horizontal="left" vertical="center" wrapText="1"/>
    </xf>
    <xf numFmtId="4" fontId="20" fillId="0" borderId="7" xfId="0" applyNumberFormat="1" applyFont="1" applyBorder="1" applyAlignment="1">
      <alignment horizontal="left" vertical="center" wrapText="1"/>
    </xf>
    <xf numFmtId="4" fontId="20" fillId="0" borderId="8" xfId="0" applyNumberFormat="1" applyFont="1" applyBorder="1" applyAlignment="1">
      <alignment horizontal="left" vertical="center" wrapText="1"/>
    </xf>
    <xf numFmtId="4" fontId="20" fillId="0" borderId="9" xfId="0" applyNumberFormat="1" applyFont="1" applyBorder="1" applyAlignment="1">
      <alignment horizontal="left" vertical="center" wrapText="1"/>
    </xf>
    <xf numFmtId="4" fontId="20" fillId="0" borderId="12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5"/>
  <sheetViews>
    <sheetView view="pageBreakPreview" zoomScale="70" zoomScaleNormal="70" zoomScaleSheetLayoutView="70" zoomScalePageLayoutView="50" workbookViewId="0">
      <selection activeCell="A42" sqref="A42:G42"/>
    </sheetView>
  </sheetViews>
  <sheetFormatPr defaultRowHeight="15" x14ac:dyDescent="0.2"/>
  <cols>
    <col min="1" max="1" width="80.42578125" style="36" customWidth="1"/>
    <col min="2" max="3" width="24.42578125" style="36" customWidth="1"/>
    <col min="4" max="7" width="24.42578125" style="1" customWidth="1"/>
    <col min="8" max="9" width="10.85546875" style="1" bestFit="1" customWidth="1"/>
    <col min="10" max="10" width="9.140625" style="1"/>
    <col min="11" max="11" width="16.7109375" style="1" bestFit="1" customWidth="1"/>
    <col min="12" max="16384" width="9.140625" style="1"/>
  </cols>
  <sheetData>
    <row r="1" spans="1:7" x14ac:dyDescent="0.2">
      <c r="A1" s="41" t="s">
        <v>9</v>
      </c>
      <c r="B1" s="42"/>
      <c r="C1" s="42"/>
      <c r="D1" s="42"/>
      <c r="E1" s="182" t="s">
        <v>33</v>
      </c>
      <c r="F1" s="182"/>
      <c r="G1" s="182"/>
    </row>
    <row r="2" spans="1:7" x14ac:dyDescent="0.2">
      <c r="A2" s="41"/>
      <c r="B2" s="42"/>
      <c r="C2" s="42"/>
      <c r="D2" s="42"/>
      <c r="E2" s="182" t="s">
        <v>74</v>
      </c>
      <c r="F2" s="182"/>
      <c r="G2" s="182"/>
    </row>
    <row r="3" spans="1:7" x14ac:dyDescent="0.2">
      <c r="A3" s="41"/>
      <c r="B3" s="42"/>
      <c r="C3" s="42"/>
      <c r="D3" s="42"/>
      <c r="E3" s="182" t="s">
        <v>34</v>
      </c>
      <c r="F3" s="182"/>
      <c r="G3" s="182"/>
    </row>
    <row r="4" spans="1:7" x14ac:dyDescent="0.2">
      <c r="A4" s="43"/>
      <c r="B4" s="42"/>
      <c r="C4" s="42"/>
      <c r="D4" s="42"/>
      <c r="E4" s="183" t="s">
        <v>79</v>
      </c>
      <c r="F4" s="183"/>
      <c r="G4" s="183"/>
    </row>
    <row r="5" spans="1:7" x14ac:dyDescent="0.2">
      <c r="A5" s="41"/>
      <c r="B5" s="42"/>
      <c r="C5" s="42"/>
      <c r="D5" s="42"/>
      <c r="E5" s="42"/>
      <c r="F5" s="42"/>
      <c r="G5" s="42"/>
    </row>
    <row r="6" spans="1:7" x14ac:dyDescent="0.2">
      <c r="A6" s="41"/>
      <c r="B6" s="42"/>
      <c r="C6" s="42"/>
      <c r="D6" s="42"/>
      <c r="E6" s="42"/>
      <c r="F6" s="42"/>
      <c r="G6" s="42"/>
    </row>
    <row r="7" spans="1:7" x14ac:dyDescent="0.2">
      <c r="A7" s="41"/>
      <c r="B7" s="42"/>
      <c r="C7" s="42"/>
      <c r="D7" s="42"/>
      <c r="E7" s="42"/>
      <c r="F7" s="42"/>
      <c r="G7" s="42"/>
    </row>
    <row r="8" spans="1:7" ht="142.5" customHeight="1" x14ac:dyDescent="0.2">
      <c r="A8" s="189"/>
      <c r="B8" s="189"/>
      <c r="C8" s="189"/>
      <c r="D8" s="189"/>
      <c r="E8" s="189"/>
      <c r="F8" s="189"/>
      <c r="G8" s="189"/>
    </row>
    <row r="9" spans="1:7" ht="129.75" customHeight="1" x14ac:dyDescent="0.2">
      <c r="A9" s="41"/>
      <c r="B9" s="184"/>
      <c r="C9" s="184"/>
      <c r="D9" s="184"/>
      <c r="E9" s="42"/>
      <c r="F9" s="42"/>
      <c r="G9" s="42"/>
    </row>
    <row r="10" spans="1:7" x14ac:dyDescent="0.2">
      <c r="A10" s="41"/>
      <c r="B10" s="42"/>
      <c r="C10" s="42"/>
      <c r="D10" s="42"/>
      <c r="E10" s="42"/>
      <c r="F10" s="42"/>
      <c r="G10" s="42"/>
    </row>
    <row r="11" spans="1:7" x14ac:dyDescent="0.2">
      <c r="A11" s="41"/>
      <c r="B11" s="42"/>
      <c r="C11" s="42"/>
      <c r="D11" s="42"/>
      <c r="E11" s="42"/>
      <c r="F11" s="42"/>
      <c r="G11" s="42"/>
    </row>
    <row r="12" spans="1:7" ht="37.5" customHeight="1" x14ac:dyDescent="0.2">
      <c r="A12" s="190" t="s">
        <v>56</v>
      </c>
      <c r="B12" s="190"/>
      <c r="C12" s="190"/>
      <c r="D12" s="190"/>
      <c r="E12" s="190"/>
      <c r="F12" s="190"/>
      <c r="G12" s="190"/>
    </row>
    <row r="13" spans="1:7" ht="48.75" customHeight="1" x14ac:dyDescent="0.2">
      <c r="A13" s="192" t="s">
        <v>128</v>
      </c>
      <c r="B13" s="192"/>
      <c r="C13" s="192"/>
      <c r="D13" s="192"/>
      <c r="E13" s="192"/>
      <c r="F13" s="192"/>
      <c r="G13" s="192"/>
    </row>
    <row r="14" spans="1:7" ht="52.5" customHeight="1" x14ac:dyDescent="0.2">
      <c r="A14" s="192"/>
      <c r="B14" s="192"/>
      <c r="C14" s="192"/>
      <c r="D14" s="192"/>
      <c r="E14" s="192"/>
      <c r="F14" s="192"/>
      <c r="G14" s="192"/>
    </row>
    <row r="15" spans="1:7" ht="86.25" hidden="1" customHeight="1" x14ac:dyDescent="0.2">
      <c r="A15" s="42"/>
      <c r="B15" s="42"/>
      <c r="C15" s="42"/>
      <c r="D15" s="42"/>
      <c r="E15" s="42"/>
      <c r="F15" s="42"/>
      <c r="G15" s="42"/>
    </row>
    <row r="16" spans="1:7" hidden="1" x14ac:dyDescent="0.2">
      <c r="A16" s="44"/>
      <c r="B16" s="42"/>
      <c r="C16" s="42"/>
      <c r="D16" s="42"/>
      <c r="E16" s="42"/>
      <c r="F16" s="42"/>
      <c r="G16" s="42"/>
    </row>
    <row r="17" spans="1:11" ht="189.75" customHeight="1" x14ac:dyDescent="0.2">
      <c r="A17" s="41"/>
      <c r="B17" s="42"/>
      <c r="C17" s="42"/>
      <c r="D17" s="42"/>
      <c r="E17" s="42"/>
      <c r="F17" s="42"/>
      <c r="G17" s="42"/>
    </row>
    <row r="18" spans="1:11" s="3" customFormat="1" ht="14.25" x14ac:dyDescent="0.2">
      <c r="A18" s="203"/>
      <c r="B18" s="203"/>
      <c r="C18" s="203"/>
      <c r="D18" s="203"/>
      <c r="E18" s="203"/>
      <c r="F18" s="203"/>
      <c r="G18" s="203"/>
      <c r="H18" s="5"/>
      <c r="I18" s="5"/>
      <c r="J18" s="5"/>
      <c r="K18" s="47"/>
    </row>
    <row r="19" spans="1:11" s="3" customFormat="1" ht="24" customHeight="1" x14ac:dyDescent="0.2">
      <c r="A19" s="181"/>
      <c r="B19" s="181"/>
      <c r="C19" s="181"/>
      <c r="D19" s="181"/>
      <c r="E19" s="181"/>
      <c r="F19" s="181"/>
      <c r="G19" s="181"/>
      <c r="H19" s="9"/>
      <c r="I19" s="9"/>
      <c r="J19" s="9"/>
      <c r="K19" s="48"/>
    </row>
    <row r="20" spans="1:11" s="3" customFormat="1" ht="15.75" x14ac:dyDescent="0.2">
      <c r="A20" s="191" t="s">
        <v>221</v>
      </c>
      <c r="B20" s="191"/>
      <c r="C20" s="191"/>
      <c r="D20" s="191"/>
      <c r="E20" s="191"/>
      <c r="F20" s="191"/>
      <c r="G20" s="191"/>
      <c r="H20" s="5"/>
      <c r="I20" s="5"/>
      <c r="J20" s="5"/>
      <c r="K20" s="47"/>
    </row>
    <row r="21" spans="1:11" ht="42" customHeight="1" x14ac:dyDescent="0.2">
      <c r="A21" s="199" t="s">
        <v>129</v>
      </c>
      <c r="B21" s="199"/>
      <c r="C21" s="199"/>
      <c r="D21" s="199"/>
      <c r="E21" s="199"/>
      <c r="F21" s="199"/>
      <c r="G21" s="199"/>
    </row>
    <row r="22" spans="1:11" ht="15.75" customHeight="1" x14ac:dyDescent="0.2">
      <c r="A22" s="199"/>
      <c r="B22" s="199"/>
      <c r="C22" s="199"/>
      <c r="D22" s="199"/>
      <c r="E22" s="199"/>
      <c r="F22" s="199"/>
      <c r="G22" s="199"/>
    </row>
    <row r="23" spans="1:11" ht="15.75" customHeight="1" x14ac:dyDescent="0.2">
      <c r="A23" s="37" t="s">
        <v>10</v>
      </c>
      <c r="B23" s="188" t="s">
        <v>112</v>
      </c>
      <c r="C23" s="188"/>
      <c r="D23" s="188"/>
      <c r="E23" s="188"/>
      <c r="F23" s="188"/>
      <c r="G23" s="188"/>
    </row>
    <row r="24" spans="1:11" ht="60.75" customHeight="1" x14ac:dyDescent="0.2">
      <c r="A24" s="37" t="s">
        <v>113</v>
      </c>
      <c r="B24" s="193" t="s">
        <v>86</v>
      </c>
      <c r="C24" s="194"/>
      <c r="D24" s="194"/>
      <c r="E24" s="194"/>
      <c r="F24" s="194"/>
      <c r="G24" s="195"/>
    </row>
    <row r="25" spans="1:11" ht="74.25" customHeight="1" x14ac:dyDescent="0.2">
      <c r="A25" s="37" t="s">
        <v>11</v>
      </c>
      <c r="B25" s="196" t="s">
        <v>114</v>
      </c>
      <c r="C25" s="197"/>
      <c r="D25" s="197"/>
      <c r="E25" s="197"/>
      <c r="F25" s="197"/>
      <c r="G25" s="198"/>
    </row>
    <row r="26" spans="1:11" ht="42.75" customHeight="1" x14ac:dyDescent="0.2">
      <c r="A26" s="200" t="s">
        <v>12</v>
      </c>
      <c r="B26" s="188" t="s">
        <v>162</v>
      </c>
      <c r="C26" s="188"/>
      <c r="D26" s="188"/>
      <c r="E26" s="188"/>
      <c r="F26" s="188"/>
      <c r="G26" s="188"/>
    </row>
    <row r="27" spans="1:11" ht="35.25" customHeight="1" x14ac:dyDescent="0.2">
      <c r="A27" s="201"/>
      <c r="B27" s="188" t="s">
        <v>166</v>
      </c>
      <c r="C27" s="188"/>
      <c r="D27" s="188"/>
      <c r="E27" s="188"/>
      <c r="F27" s="188"/>
      <c r="G27" s="188"/>
    </row>
    <row r="28" spans="1:11" ht="39.75" customHeight="1" x14ac:dyDescent="0.2">
      <c r="A28" s="202"/>
      <c r="B28" s="188" t="s">
        <v>190</v>
      </c>
      <c r="C28" s="188"/>
      <c r="D28" s="188"/>
      <c r="E28" s="188"/>
      <c r="F28" s="188"/>
      <c r="G28" s="188"/>
    </row>
    <row r="29" spans="1:11" ht="35.25" customHeight="1" x14ac:dyDescent="0.2">
      <c r="A29" s="37" t="s">
        <v>117</v>
      </c>
      <c r="B29" s="187" t="s">
        <v>14</v>
      </c>
      <c r="C29" s="187"/>
      <c r="D29" s="187"/>
      <c r="E29" s="187"/>
      <c r="F29" s="187"/>
      <c r="G29" s="187"/>
    </row>
    <row r="30" spans="1:11" ht="57.75" customHeight="1" x14ac:dyDescent="0.2">
      <c r="A30" s="37" t="s">
        <v>13</v>
      </c>
      <c r="B30" s="38" t="s">
        <v>15</v>
      </c>
      <c r="C30" s="38" t="s">
        <v>47</v>
      </c>
      <c r="D30" s="38" t="s">
        <v>48</v>
      </c>
      <c r="E30" s="38" t="s">
        <v>49</v>
      </c>
      <c r="F30" s="38" t="s">
        <v>115</v>
      </c>
      <c r="G30" s="38" t="s">
        <v>116</v>
      </c>
    </row>
    <row r="31" spans="1:11" ht="34.5" customHeight="1" x14ac:dyDescent="0.2">
      <c r="A31" s="39" t="s">
        <v>5</v>
      </c>
      <c r="B31" s="73">
        <f>SUM(C31:G31)</f>
        <v>25744.41</v>
      </c>
      <c r="C31" s="73">
        <f>'Перечень мероприятий'!G62</f>
        <v>16540</v>
      </c>
      <c r="D31" s="73">
        <f>'Перечень мероприятий'!H62</f>
        <v>3068.14</v>
      </c>
      <c r="E31" s="73">
        <f>'Перечень мероприятий'!I62</f>
        <v>6136.27</v>
      </c>
      <c r="F31" s="73">
        <f>'Перечень мероприятий'!J62</f>
        <v>0</v>
      </c>
      <c r="G31" s="73">
        <f>'Перечень мероприятий'!K62</f>
        <v>0</v>
      </c>
    </row>
    <row r="32" spans="1:11" ht="48" customHeight="1" x14ac:dyDescent="0.2">
      <c r="A32" s="2" t="s">
        <v>41</v>
      </c>
      <c r="B32" s="67">
        <f>SUM(C32:G32)</f>
        <v>554061.38</v>
      </c>
      <c r="C32" s="73">
        <f>'Перечень мероприятий'!G63</f>
        <v>104153.68000000001</v>
      </c>
      <c r="D32" s="73">
        <f>'Перечень мероприятий'!H63</f>
        <v>100270.98</v>
      </c>
      <c r="E32" s="73">
        <f>'Перечень мероприятий'!I63</f>
        <v>116301.04</v>
      </c>
      <c r="F32" s="73">
        <f>'Перечень мероприятий'!J63</f>
        <v>116667.84</v>
      </c>
      <c r="G32" s="73">
        <f>'Перечень мероприятий'!K63</f>
        <v>116667.84</v>
      </c>
      <c r="K32" s="89"/>
    </row>
    <row r="33" spans="1:16" ht="48" customHeight="1" x14ac:dyDescent="0.2">
      <c r="A33" s="2" t="s">
        <v>118</v>
      </c>
      <c r="B33" s="67">
        <f>SUM(C33:G33)</f>
        <v>0</v>
      </c>
      <c r="C33" s="73">
        <f>'Перечень мероприятий'!G64</f>
        <v>0</v>
      </c>
      <c r="D33" s="73">
        <f>'Перечень мероприятий'!H64</f>
        <v>0</v>
      </c>
      <c r="E33" s="73">
        <f>'Перечень мероприятий'!I64</f>
        <v>0</v>
      </c>
      <c r="F33" s="73">
        <f>'Перечень мероприятий'!J64</f>
        <v>0</v>
      </c>
      <c r="G33" s="73">
        <f>'Перечень мероприятий'!K64</f>
        <v>0</v>
      </c>
      <c r="K33" s="62"/>
    </row>
    <row r="34" spans="1:16" ht="46.5" customHeight="1" x14ac:dyDescent="0.2">
      <c r="A34" s="37" t="s">
        <v>119</v>
      </c>
      <c r="B34" s="66">
        <f>SUM(C34:G34)</f>
        <v>579805.78999999992</v>
      </c>
      <c r="C34" s="66">
        <f t="shared" ref="C34:G34" si="0">SUM(C31:C33)</f>
        <v>120693.68000000001</v>
      </c>
      <c r="D34" s="66">
        <f>SUM(D31:D33)</f>
        <v>103339.12</v>
      </c>
      <c r="E34" s="66">
        <f t="shared" si="0"/>
        <v>122437.31</v>
      </c>
      <c r="F34" s="66">
        <f t="shared" si="0"/>
        <v>116667.84</v>
      </c>
      <c r="G34" s="66">
        <f t="shared" si="0"/>
        <v>116667.84</v>
      </c>
      <c r="H34" s="1" t="b">
        <f>SUM(B31:B33)=SUM(C34:G34)</f>
        <v>1</v>
      </c>
      <c r="I34" s="1" t="b">
        <f>B34='Перечень мероприятий'!F61</f>
        <v>1</v>
      </c>
      <c r="K34" s="62"/>
      <c r="P34" s="89"/>
    </row>
    <row r="35" spans="1:16" ht="19.5" customHeight="1" x14ac:dyDescent="0.2">
      <c r="A35" s="185"/>
      <c r="B35" s="185"/>
      <c r="C35" s="185"/>
      <c r="D35" s="185"/>
      <c r="E35" s="185"/>
      <c r="F35" s="185"/>
      <c r="G35" s="185"/>
    </row>
    <row r="36" spans="1:16" x14ac:dyDescent="0.2">
      <c r="A36" s="204"/>
      <c r="B36" s="204"/>
      <c r="C36" s="204"/>
      <c r="D36" s="204"/>
      <c r="E36" s="204"/>
      <c r="F36" s="204"/>
      <c r="G36" s="204"/>
    </row>
    <row r="37" spans="1:16" ht="394.5" customHeight="1" x14ac:dyDescent="0.2">
      <c r="A37" s="186" t="s">
        <v>202</v>
      </c>
      <c r="B37" s="186"/>
      <c r="C37" s="186"/>
      <c r="D37" s="186"/>
      <c r="E37" s="186"/>
      <c r="F37" s="186"/>
      <c r="G37" s="186"/>
    </row>
    <row r="38" spans="1:16" s="136" customFormat="1" ht="314.25" customHeight="1" x14ac:dyDescent="0.2">
      <c r="A38" s="186" t="s">
        <v>203</v>
      </c>
      <c r="B38" s="186"/>
      <c r="C38" s="186"/>
      <c r="D38" s="186"/>
      <c r="E38" s="186"/>
      <c r="F38" s="186"/>
      <c r="G38" s="186"/>
    </row>
    <row r="39" spans="1:16" s="136" customFormat="1" ht="225.75" customHeight="1" x14ac:dyDescent="0.2">
      <c r="A39" s="186" t="s">
        <v>204</v>
      </c>
      <c r="B39" s="186"/>
      <c r="C39" s="186"/>
      <c r="D39" s="186"/>
      <c r="E39" s="186"/>
      <c r="F39" s="186"/>
      <c r="G39" s="186"/>
    </row>
    <row r="40" spans="1:16" s="136" customFormat="1" ht="318.75" customHeight="1" x14ac:dyDescent="0.2">
      <c r="A40" s="204" t="s">
        <v>206</v>
      </c>
      <c r="B40" s="204"/>
      <c r="C40" s="204"/>
      <c r="D40" s="204"/>
      <c r="E40" s="204"/>
      <c r="F40" s="204"/>
      <c r="G40" s="204"/>
      <c r="M40" s="137"/>
    </row>
    <row r="41" spans="1:16" s="136" customFormat="1" ht="112.5" customHeight="1" x14ac:dyDescent="0.2">
      <c r="A41" s="186" t="s">
        <v>234</v>
      </c>
      <c r="B41" s="186"/>
      <c r="C41" s="186"/>
      <c r="D41" s="186"/>
      <c r="E41" s="186"/>
      <c r="F41" s="186"/>
      <c r="G41" s="186"/>
    </row>
    <row r="42" spans="1:16" s="136" customFormat="1" ht="70.5" customHeight="1" x14ac:dyDescent="0.2">
      <c r="A42" s="186" t="s">
        <v>205</v>
      </c>
      <c r="B42" s="186"/>
      <c r="C42" s="186"/>
      <c r="D42" s="186"/>
      <c r="E42" s="186"/>
      <c r="F42" s="186"/>
      <c r="G42" s="186"/>
    </row>
    <row r="43" spans="1:16" s="136" customFormat="1" ht="69.75" customHeight="1" x14ac:dyDescent="0.2">
      <c r="A43" s="186"/>
      <c r="B43" s="205"/>
      <c r="C43" s="205"/>
      <c r="D43" s="205"/>
      <c r="E43" s="205"/>
      <c r="F43" s="205"/>
      <c r="G43" s="205"/>
    </row>
    <row r="44" spans="1:16" ht="15.75" x14ac:dyDescent="0.2">
      <c r="A44" s="206"/>
      <c r="B44" s="186"/>
      <c r="C44" s="186"/>
      <c r="D44" s="186"/>
      <c r="E44" s="186"/>
      <c r="F44" s="186"/>
      <c r="G44" s="186"/>
    </row>
    <row r="45" spans="1:16" ht="64.5" customHeight="1" x14ac:dyDescent="0.2"/>
  </sheetData>
  <mergeCells count="30">
    <mergeCell ref="A41:G41"/>
    <mergeCell ref="A36:G36"/>
    <mergeCell ref="A43:G43"/>
    <mergeCell ref="A44:G44"/>
    <mergeCell ref="A42:G42"/>
    <mergeCell ref="A40:G40"/>
    <mergeCell ref="A38:G38"/>
    <mergeCell ref="A39:G39"/>
    <mergeCell ref="A35:G35"/>
    <mergeCell ref="A37:G37"/>
    <mergeCell ref="B29:G29"/>
    <mergeCell ref="B28:G28"/>
    <mergeCell ref="A8:G8"/>
    <mergeCell ref="A12:G12"/>
    <mergeCell ref="A20:G20"/>
    <mergeCell ref="A13:G14"/>
    <mergeCell ref="B23:G23"/>
    <mergeCell ref="B24:G24"/>
    <mergeCell ref="B25:G25"/>
    <mergeCell ref="B26:G26"/>
    <mergeCell ref="B27:G27"/>
    <mergeCell ref="A21:G22"/>
    <mergeCell ref="A26:A28"/>
    <mergeCell ref="A18:G18"/>
    <mergeCell ref="A19:G19"/>
    <mergeCell ref="E1:G1"/>
    <mergeCell ref="E2:G2"/>
    <mergeCell ref="E3:G3"/>
    <mergeCell ref="E4:G4"/>
    <mergeCell ref="B9:D9"/>
  </mergeCells>
  <pageMargins left="1.1811023622047245" right="0.39370078740157483" top="0.74803149606299213" bottom="0.74803149606299213" header="0.31496062992125984" footer="0.31496062992125984"/>
  <pageSetup paperSize="9" scale="56" fitToHeight="0" orientation="landscape" r:id="rId1"/>
  <rowBreaks count="2" manualBreakCount="2">
    <brk id="17" max="6" man="1"/>
    <brk id="34" max="6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4"/>
  <sheetViews>
    <sheetView view="pageBreakPreview" zoomScale="90" zoomScaleNormal="90" zoomScaleSheetLayoutView="9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F17" sqref="F17"/>
    </sheetView>
  </sheetViews>
  <sheetFormatPr defaultRowHeight="14.25" x14ac:dyDescent="0.2"/>
  <cols>
    <col min="1" max="1" width="8.28515625" style="40" customWidth="1"/>
    <col min="2" max="2" width="49.140625" style="3" customWidth="1"/>
    <col min="3" max="3" width="16.5703125" style="3" customWidth="1"/>
    <col min="4" max="4" width="12" style="3" customWidth="1"/>
    <col min="5" max="5" width="28.28515625" style="40" customWidth="1"/>
    <col min="6" max="10" width="13.140625" style="3" customWidth="1"/>
    <col min="11" max="11" width="25" style="3" customWidth="1"/>
    <col min="12" max="16384" width="9.140625" style="3"/>
  </cols>
  <sheetData>
    <row r="1" spans="1:12" x14ac:dyDescent="0.2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2" x14ac:dyDescent="0.2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2" ht="12" customHeight="1" x14ac:dyDescent="0.2">
      <c r="A4" s="101"/>
    </row>
    <row r="5" spans="1:12" x14ac:dyDescent="0.2">
      <c r="A5" s="216" t="s">
        <v>219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</row>
    <row r="6" spans="1:12" x14ac:dyDescent="0.2">
      <c r="A6" s="216" t="s">
        <v>127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2" ht="11.25" customHeight="1" x14ac:dyDescent="0.2">
      <c r="A7" s="100"/>
    </row>
    <row r="8" spans="1:12" ht="17.25" customHeight="1" x14ac:dyDescent="0.2">
      <c r="A8" s="209" t="s">
        <v>58</v>
      </c>
      <c r="B8" s="207" t="s">
        <v>59</v>
      </c>
      <c r="C8" s="207" t="s">
        <v>60</v>
      </c>
      <c r="D8" s="207" t="s">
        <v>0</v>
      </c>
      <c r="E8" s="209" t="s">
        <v>62</v>
      </c>
      <c r="F8" s="209" t="s">
        <v>61</v>
      </c>
      <c r="G8" s="209"/>
      <c r="H8" s="209"/>
      <c r="I8" s="209"/>
      <c r="J8" s="209"/>
      <c r="K8" s="209" t="s">
        <v>122</v>
      </c>
      <c r="L8" s="46"/>
    </row>
    <row r="9" spans="1:12" ht="87.75" customHeight="1" x14ac:dyDescent="0.2">
      <c r="A9" s="209"/>
      <c r="B9" s="208"/>
      <c r="C9" s="208"/>
      <c r="D9" s="208"/>
      <c r="E9" s="209"/>
      <c r="F9" s="102" t="s">
        <v>47</v>
      </c>
      <c r="G9" s="102" t="s">
        <v>48</v>
      </c>
      <c r="H9" s="102" t="s">
        <v>49</v>
      </c>
      <c r="I9" s="102" t="s">
        <v>115</v>
      </c>
      <c r="J9" s="102" t="s">
        <v>116</v>
      </c>
      <c r="K9" s="209"/>
      <c r="L9" s="4"/>
    </row>
    <row r="10" spans="1:12" x14ac:dyDescent="0.2">
      <c r="A10" s="99">
        <v>1</v>
      </c>
      <c r="B10" s="99">
        <v>2</v>
      </c>
      <c r="C10" s="99">
        <v>3</v>
      </c>
      <c r="D10" s="99">
        <v>4</v>
      </c>
      <c r="E10" s="99">
        <v>5</v>
      </c>
      <c r="F10" s="99">
        <v>6</v>
      </c>
      <c r="G10" s="99">
        <v>7</v>
      </c>
      <c r="H10" s="99">
        <v>8</v>
      </c>
      <c r="I10" s="99">
        <v>9</v>
      </c>
      <c r="J10" s="99">
        <v>10</v>
      </c>
      <c r="K10" s="99">
        <v>11</v>
      </c>
      <c r="L10" s="4"/>
    </row>
    <row r="11" spans="1:12" ht="23.25" customHeight="1" x14ac:dyDescent="0.2">
      <c r="A11" s="212" t="s">
        <v>162</v>
      </c>
      <c r="B11" s="213"/>
      <c r="C11" s="214"/>
      <c r="D11" s="214"/>
      <c r="E11" s="214"/>
      <c r="F11" s="214"/>
      <c r="G11" s="214"/>
      <c r="H11" s="214"/>
      <c r="I11" s="214"/>
      <c r="J11" s="214"/>
      <c r="K11" s="215"/>
      <c r="L11" s="46"/>
    </row>
    <row r="12" spans="1:12" s="53" customFormat="1" ht="94.5" x14ac:dyDescent="0.2">
      <c r="A12" s="162" t="s">
        <v>247</v>
      </c>
      <c r="B12" s="135" t="s">
        <v>201</v>
      </c>
      <c r="C12" s="134" t="s">
        <v>91</v>
      </c>
      <c r="D12" s="122" t="s">
        <v>123</v>
      </c>
      <c r="E12" s="125">
        <v>40.5</v>
      </c>
      <c r="F12" s="125">
        <v>43.6</v>
      </c>
      <c r="G12" s="125">
        <v>45.1</v>
      </c>
      <c r="H12" s="125">
        <v>48.5</v>
      </c>
      <c r="I12" s="125">
        <v>51.7</v>
      </c>
      <c r="J12" s="125">
        <v>55</v>
      </c>
      <c r="K12" s="122" t="s">
        <v>163</v>
      </c>
      <c r="L12" s="121"/>
    </row>
    <row r="13" spans="1:12" s="53" customFormat="1" ht="70.5" customHeight="1" x14ac:dyDescent="0.2">
      <c r="A13" s="162" t="s">
        <v>248</v>
      </c>
      <c r="B13" s="160" t="s">
        <v>125</v>
      </c>
      <c r="C13" s="122" t="s">
        <v>93</v>
      </c>
      <c r="D13" s="106" t="s">
        <v>124</v>
      </c>
      <c r="E13" s="125">
        <v>91</v>
      </c>
      <c r="F13" s="125">
        <v>91</v>
      </c>
      <c r="G13" s="125">
        <v>92</v>
      </c>
      <c r="H13" s="125">
        <v>93</v>
      </c>
      <c r="I13" s="125">
        <v>94</v>
      </c>
      <c r="J13" s="125">
        <v>95</v>
      </c>
      <c r="K13" s="122" t="s">
        <v>163</v>
      </c>
      <c r="L13" s="121"/>
    </row>
    <row r="14" spans="1:12" s="53" customFormat="1" ht="78.75" x14ac:dyDescent="0.2">
      <c r="A14" s="162" t="s">
        <v>249</v>
      </c>
      <c r="B14" s="160" t="s">
        <v>126</v>
      </c>
      <c r="C14" s="122" t="s">
        <v>93</v>
      </c>
      <c r="D14" s="106" t="s">
        <v>124</v>
      </c>
      <c r="E14" s="98">
        <v>24</v>
      </c>
      <c r="F14" s="98">
        <v>25.5</v>
      </c>
      <c r="G14" s="98">
        <v>28.5</v>
      </c>
      <c r="H14" s="98">
        <v>33.5</v>
      </c>
      <c r="I14" s="98">
        <v>38.5</v>
      </c>
      <c r="J14" s="98">
        <v>43</v>
      </c>
      <c r="K14" s="122" t="s">
        <v>163</v>
      </c>
      <c r="L14" s="124"/>
    </row>
    <row r="15" spans="1:12" s="53" customFormat="1" ht="78.75" x14ac:dyDescent="0.2">
      <c r="A15" s="162" t="s">
        <v>250</v>
      </c>
      <c r="B15" s="160" t="s">
        <v>130</v>
      </c>
      <c r="C15" s="122" t="s">
        <v>93</v>
      </c>
      <c r="D15" s="122" t="s">
        <v>92</v>
      </c>
      <c r="E15" s="98">
        <v>16</v>
      </c>
      <c r="F15" s="98">
        <v>18</v>
      </c>
      <c r="G15" s="98">
        <v>20</v>
      </c>
      <c r="H15" s="98">
        <v>22</v>
      </c>
      <c r="I15" s="98">
        <v>24.5</v>
      </c>
      <c r="J15" s="98">
        <v>27</v>
      </c>
      <c r="K15" s="122" t="s">
        <v>163</v>
      </c>
      <c r="L15" s="124"/>
    </row>
    <row r="16" spans="1:12" s="53" customFormat="1" ht="109.5" customHeight="1" x14ac:dyDescent="0.2">
      <c r="A16" s="162" t="s">
        <v>251</v>
      </c>
      <c r="B16" s="160" t="s">
        <v>200</v>
      </c>
      <c r="C16" s="126" t="s">
        <v>94</v>
      </c>
      <c r="D16" s="122" t="s">
        <v>92</v>
      </c>
      <c r="E16" s="122">
        <v>60.08</v>
      </c>
      <c r="F16" s="153">
        <v>60.08</v>
      </c>
      <c r="G16" s="153">
        <v>60.09</v>
      </c>
      <c r="H16" s="153">
        <v>60.1</v>
      </c>
      <c r="I16" s="153">
        <v>60.11</v>
      </c>
      <c r="J16" s="153">
        <v>60.12</v>
      </c>
      <c r="K16" s="122" t="s">
        <v>163</v>
      </c>
      <c r="L16" s="124"/>
    </row>
    <row r="17" spans="1:12" s="53" customFormat="1" ht="47.25" x14ac:dyDescent="0.2">
      <c r="A17" s="162" t="s">
        <v>252</v>
      </c>
      <c r="B17" s="133" t="s">
        <v>153</v>
      </c>
      <c r="C17" s="132" t="s">
        <v>96</v>
      </c>
      <c r="D17" s="106" t="s">
        <v>124</v>
      </c>
      <c r="E17" s="98">
        <v>75</v>
      </c>
      <c r="F17" s="131">
        <v>80</v>
      </c>
      <c r="G17" s="131">
        <v>85</v>
      </c>
      <c r="H17" s="131">
        <v>90</v>
      </c>
      <c r="I17" s="122">
        <v>95</v>
      </c>
      <c r="J17" s="122">
        <v>100</v>
      </c>
      <c r="K17" s="122" t="s">
        <v>95</v>
      </c>
      <c r="L17" s="124"/>
    </row>
    <row r="18" spans="1:12" s="53" customFormat="1" ht="102.75" customHeight="1" x14ac:dyDescent="0.2">
      <c r="A18" s="162" t="s">
        <v>253</v>
      </c>
      <c r="B18" s="161" t="s">
        <v>199</v>
      </c>
      <c r="C18" s="122" t="s">
        <v>97</v>
      </c>
      <c r="D18" s="122" t="s">
        <v>92</v>
      </c>
      <c r="E18" s="98">
        <v>11</v>
      </c>
      <c r="F18" s="98">
        <v>15</v>
      </c>
      <c r="G18" s="98">
        <v>15.5</v>
      </c>
      <c r="H18" s="98">
        <v>16</v>
      </c>
      <c r="I18" s="98">
        <v>16.5</v>
      </c>
      <c r="J18" s="98">
        <v>17</v>
      </c>
      <c r="K18" s="122" t="s">
        <v>163</v>
      </c>
      <c r="L18" s="124"/>
    </row>
    <row r="19" spans="1:12" s="53" customFormat="1" ht="63" x14ac:dyDescent="0.2">
      <c r="A19" s="162" t="s">
        <v>254</v>
      </c>
      <c r="B19" s="161" t="s">
        <v>98</v>
      </c>
      <c r="C19" s="122" t="s">
        <v>97</v>
      </c>
      <c r="D19" s="122" t="s">
        <v>92</v>
      </c>
      <c r="E19" s="130">
        <v>81</v>
      </c>
      <c r="F19" s="125">
        <v>85</v>
      </c>
      <c r="G19" s="125">
        <v>86</v>
      </c>
      <c r="H19" s="125">
        <v>87</v>
      </c>
      <c r="I19" s="125">
        <v>88</v>
      </c>
      <c r="J19" s="125">
        <v>89</v>
      </c>
      <c r="K19" s="122" t="s">
        <v>163</v>
      </c>
      <c r="L19" s="124"/>
    </row>
    <row r="20" spans="1:12" s="53" customFormat="1" ht="78.75" x14ac:dyDescent="0.2">
      <c r="A20" s="162" t="s">
        <v>255</v>
      </c>
      <c r="B20" s="161" t="s">
        <v>198</v>
      </c>
      <c r="C20" s="122" t="s">
        <v>97</v>
      </c>
      <c r="D20" s="122" t="s">
        <v>92</v>
      </c>
      <c r="E20" s="98">
        <v>47</v>
      </c>
      <c r="F20" s="98">
        <v>50</v>
      </c>
      <c r="G20" s="98">
        <v>52</v>
      </c>
      <c r="H20" s="98">
        <v>53</v>
      </c>
      <c r="I20" s="98">
        <v>54</v>
      </c>
      <c r="J20" s="98">
        <v>55</v>
      </c>
      <c r="K20" s="122" t="s">
        <v>163</v>
      </c>
      <c r="L20" s="124"/>
    </row>
    <row r="21" spans="1:12" s="53" customFormat="1" ht="78.75" x14ac:dyDescent="0.2">
      <c r="A21" s="162" t="s">
        <v>63</v>
      </c>
      <c r="B21" s="161" t="s">
        <v>197</v>
      </c>
      <c r="C21" s="122" t="s">
        <v>97</v>
      </c>
      <c r="D21" s="122" t="s">
        <v>92</v>
      </c>
      <c r="E21" s="130">
        <v>25.3</v>
      </c>
      <c r="F21" s="125">
        <v>28.9</v>
      </c>
      <c r="G21" s="125">
        <v>28.9</v>
      </c>
      <c r="H21" s="125">
        <v>29</v>
      </c>
      <c r="I21" s="125">
        <v>29.1</v>
      </c>
      <c r="J21" s="125">
        <v>29.2</v>
      </c>
      <c r="K21" s="122" t="s">
        <v>163</v>
      </c>
      <c r="L21" s="124"/>
    </row>
    <row r="22" spans="1:12" s="53" customFormat="1" ht="94.5" x14ac:dyDescent="0.2">
      <c r="A22" s="162" t="s">
        <v>256</v>
      </c>
      <c r="B22" s="161" t="s">
        <v>76</v>
      </c>
      <c r="C22" s="122" t="s">
        <v>99</v>
      </c>
      <c r="D22" s="122" t="s">
        <v>92</v>
      </c>
      <c r="E22" s="129">
        <v>99.5</v>
      </c>
      <c r="F22" s="129">
        <v>99</v>
      </c>
      <c r="G22" s="129">
        <v>100</v>
      </c>
      <c r="H22" s="129">
        <v>100</v>
      </c>
      <c r="I22" s="129">
        <v>100</v>
      </c>
      <c r="J22" s="129">
        <v>100</v>
      </c>
      <c r="K22" s="122" t="s">
        <v>95</v>
      </c>
      <c r="L22" s="124"/>
    </row>
    <row r="23" spans="1:12" s="53" customFormat="1" ht="47.25" x14ac:dyDescent="0.2">
      <c r="A23" s="168" t="s">
        <v>257</v>
      </c>
      <c r="B23" s="127" t="s">
        <v>100</v>
      </c>
      <c r="C23" s="122" t="s">
        <v>97</v>
      </c>
      <c r="D23" s="122" t="s">
        <v>101</v>
      </c>
      <c r="E23" s="122">
        <v>35</v>
      </c>
      <c r="F23" s="152">
        <v>35</v>
      </c>
      <c r="G23" s="152">
        <v>35</v>
      </c>
      <c r="H23" s="152">
        <v>35</v>
      </c>
      <c r="I23" s="152">
        <v>35</v>
      </c>
      <c r="J23" s="152">
        <v>35</v>
      </c>
      <c r="K23" s="122" t="s">
        <v>95</v>
      </c>
      <c r="L23" s="124"/>
    </row>
    <row r="24" spans="1:12" s="53" customFormat="1" ht="99.75" customHeight="1" x14ac:dyDescent="0.2">
      <c r="A24" s="168" t="s">
        <v>258</v>
      </c>
      <c r="B24" s="127" t="s">
        <v>207</v>
      </c>
      <c r="C24" s="122" t="s">
        <v>97</v>
      </c>
      <c r="D24" s="122" t="s">
        <v>92</v>
      </c>
      <c r="E24" s="128">
        <v>30.3</v>
      </c>
      <c r="F24" s="98">
        <v>55</v>
      </c>
      <c r="G24" s="98">
        <v>60</v>
      </c>
      <c r="H24" s="98">
        <v>61</v>
      </c>
      <c r="I24" s="98">
        <v>62</v>
      </c>
      <c r="J24" s="98">
        <v>63</v>
      </c>
      <c r="K24" s="122" t="s">
        <v>102</v>
      </c>
      <c r="L24" s="124"/>
    </row>
    <row r="25" spans="1:12" s="53" customFormat="1" ht="149.25" customHeight="1" x14ac:dyDescent="0.2">
      <c r="A25" s="168" t="s">
        <v>259</v>
      </c>
      <c r="B25" s="127" t="s">
        <v>208</v>
      </c>
      <c r="C25" s="122" t="s">
        <v>97</v>
      </c>
      <c r="D25" s="122" t="s">
        <v>92</v>
      </c>
      <c r="E25" s="98">
        <v>50.3</v>
      </c>
      <c r="F25" s="98">
        <v>50.6</v>
      </c>
      <c r="G25" s="98">
        <v>50.9</v>
      </c>
      <c r="H25" s="98">
        <v>51.2</v>
      </c>
      <c r="I25" s="98">
        <v>51.5</v>
      </c>
      <c r="J25" s="98">
        <v>51.8</v>
      </c>
      <c r="K25" s="122" t="s">
        <v>102</v>
      </c>
      <c r="L25" s="124"/>
    </row>
    <row r="26" spans="1:12" s="53" customFormat="1" ht="103.5" customHeight="1" x14ac:dyDescent="0.2">
      <c r="A26" s="168" t="s">
        <v>260</v>
      </c>
      <c r="B26" s="127" t="s">
        <v>196</v>
      </c>
      <c r="C26" s="122" t="s">
        <v>97</v>
      </c>
      <c r="D26" s="122" t="s">
        <v>101</v>
      </c>
      <c r="E26" s="122" t="s">
        <v>245</v>
      </c>
      <c r="F26" s="153">
        <v>1</v>
      </c>
      <c r="G26" s="153">
        <v>1</v>
      </c>
      <c r="H26" s="153">
        <v>1</v>
      </c>
      <c r="I26" s="153">
        <v>1</v>
      </c>
      <c r="J26" s="153">
        <v>1</v>
      </c>
      <c r="K26" s="122" t="s">
        <v>103</v>
      </c>
      <c r="L26" s="124"/>
    </row>
    <row r="27" spans="1:12" s="53" customFormat="1" ht="66" customHeight="1" x14ac:dyDescent="0.2">
      <c r="A27" s="168" t="s">
        <v>261</v>
      </c>
      <c r="B27" s="127" t="s">
        <v>195</v>
      </c>
      <c r="C27" s="122" t="s">
        <v>105</v>
      </c>
      <c r="D27" s="122" t="s">
        <v>101</v>
      </c>
      <c r="E27" s="153">
        <v>1</v>
      </c>
      <c r="F27" s="152">
        <v>1</v>
      </c>
      <c r="G27" s="152">
        <v>1</v>
      </c>
      <c r="H27" s="152">
        <v>1</v>
      </c>
      <c r="I27" s="152">
        <v>1</v>
      </c>
      <c r="J27" s="152"/>
      <c r="K27" s="122" t="s">
        <v>102</v>
      </c>
      <c r="L27" s="124"/>
    </row>
    <row r="28" spans="1:12" s="53" customFormat="1" ht="110.25" x14ac:dyDescent="0.2">
      <c r="A28" s="162" t="s">
        <v>262</v>
      </c>
      <c r="B28" s="123" t="s">
        <v>194</v>
      </c>
      <c r="C28" s="123" t="s">
        <v>106</v>
      </c>
      <c r="D28" s="123" t="s">
        <v>107</v>
      </c>
      <c r="E28" s="153" t="s">
        <v>245</v>
      </c>
      <c r="F28" s="152" t="s">
        <v>245</v>
      </c>
      <c r="G28" s="152" t="s">
        <v>245</v>
      </c>
      <c r="H28" s="152" t="s">
        <v>245</v>
      </c>
      <c r="I28" s="152" t="s">
        <v>245</v>
      </c>
      <c r="J28" s="152" t="s">
        <v>245</v>
      </c>
      <c r="K28" s="123" t="s">
        <v>102</v>
      </c>
      <c r="L28" s="124"/>
    </row>
    <row r="29" spans="1:12" s="53" customFormat="1" ht="38.25" customHeight="1" x14ac:dyDescent="0.2">
      <c r="A29" s="210" t="s">
        <v>166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124"/>
    </row>
    <row r="30" spans="1:12" s="53" customFormat="1" ht="118.5" customHeight="1" x14ac:dyDescent="0.2">
      <c r="A30" s="169" t="s">
        <v>85</v>
      </c>
      <c r="B30" s="123" t="s">
        <v>108</v>
      </c>
      <c r="C30" s="122" t="s">
        <v>93</v>
      </c>
      <c r="D30" s="122" t="s">
        <v>92</v>
      </c>
      <c r="E30" s="125">
        <v>84.4</v>
      </c>
      <c r="F30" s="125">
        <v>87.5</v>
      </c>
      <c r="G30" s="125">
        <v>90.6</v>
      </c>
      <c r="H30" s="125">
        <v>93.7</v>
      </c>
      <c r="I30" s="125">
        <v>96.8</v>
      </c>
      <c r="J30" s="125">
        <v>100</v>
      </c>
      <c r="K30" s="122" t="s">
        <v>109</v>
      </c>
      <c r="L30" s="124"/>
    </row>
    <row r="31" spans="1:12" s="53" customFormat="1" ht="144" customHeight="1" x14ac:dyDescent="0.2">
      <c r="A31" s="170" t="s">
        <v>111</v>
      </c>
      <c r="B31" s="123" t="s">
        <v>193</v>
      </c>
      <c r="C31" s="122" t="s">
        <v>110</v>
      </c>
      <c r="D31" s="122" t="s">
        <v>92</v>
      </c>
      <c r="E31" s="98">
        <v>95</v>
      </c>
      <c r="F31" s="98">
        <v>100</v>
      </c>
      <c r="G31" s="98">
        <v>100</v>
      </c>
      <c r="H31" s="98">
        <v>100</v>
      </c>
      <c r="I31" s="98">
        <v>100</v>
      </c>
      <c r="J31" s="98">
        <v>100</v>
      </c>
      <c r="K31" s="122" t="s">
        <v>95</v>
      </c>
      <c r="L31" s="121"/>
    </row>
    <row r="32" spans="1:12" ht="122.25" customHeight="1" x14ac:dyDescent="0.2">
      <c r="A32" s="171" t="s">
        <v>266</v>
      </c>
      <c r="B32" s="149" t="s">
        <v>167</v>
      </c>
      <c r="C32" s="150" t="s">
        <v>97</v>
      </c>
      <c r="D32" s="150" t="s">
        <v>92</v>
      </c>
      <c r="E32" s="96">
        <v>12.45</v>
      </c>
      <c r="F32" s="96">
        <v>12.55</v>
      </c>
      <c r="G32" s="96">
        <v>12.65</v>
      </c>
      <c r="H32" s="96">
        <v>12.75</v>
      </c>
      <c r="I32" s="96">
        <v>12.85</v>
      </c>
      <c r="J32" s="96">
        <v>12.95</v>
      </c>
      <c r="K32" s="150" t="s">
        <v>102</v>
      </c>
      <c r="L32" s="46"/>
    </row>
    <row r="33" spans="12:15" ht="67.5" customHeight="1" x14ac:dyDescent="0.2">
      <c r="L33" s="4"/>
      <c r="O33" s="51"/>
    </row>
    <row r="34" spans="12:15" ht="48.75" customHeight="1" x14ac:dyDescent="0.2">
      <c r="L34" s="4"/>
      <c r="O34" s="51"/>
    </row>
  </sheetData>
  <mergeCells count="14">
    <mergeCell ref="A1:K1"/>
    <mergeCell ref="A2:K2"/>
    <mergeCell ref="A3:K3"/>
    <mergeCell ref="A5:K5"/>
    <mergeCell ref="A6:K6"/>
    <mergeCell ref="D8:D9"/>
    <mergeCell ref="E8:E9"/>
    <mergeCell ref="A29:K29"/>
    <mergeCell ref="F8:J8"/>
    <mergeCell ref="K8:K9"/>
    <mergeCell ref="A11:K11"/>
    <mergeCell ref="A8:A9"/>
    <mergeCell ref="B8:B9"/>
    <mergeCell ref="C8:C9"/>
  </mergeCells>
  <pageMargins left="0.51181102362204722" right="0.51181102362204722" top="0.74803149606299213" bottom="0.74803149606299213" header="0.31496062992125984" footer="0.31496062992125984"/>
  <pageSetup paperSize="9" scale="66" fitToHeight="0" orientation="landscape" r:id="rId1"/>
  <rowBreaks count="1" manualBreakCount="1">
    <brk id="1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E29"/>
  <sheetViews>
    <sheetView view="pageBreakPreview" zoomScale="80" zoomScaleNormal="90" zoomScaleSheetLayoutView="80" workbookViewId="0">
      <selection activeCell="B10" sqref="B10"/>
    </sheetView>
  </sheetViews>
  <sheetFormatPr defaultRowHeight="14.25" x14ac:dyDescent="0.2"/>
  <cols>
    <col min="1" max="1" width="6.5703125" style="166" customWidth="1"/>
    <col min="2" max="2" width="56.5703125" style="8" customWidth="1"/>
    <col min="3" max="3" width="14.7109375" style="8" customWidth="1"/>
    <col min="4" max="4" width="90" style="8" customWidth="1"/>
    <col min="5" max="5" width="74.5703125" style="8" customWidth="1"/>
    <col min="6" max="16384" width="9.140625" style="8"/>
  </cols>
  <sheetData>
    <row r="1" spans="1:5" x14ac:dyDescent="0.2">
      <c r="A1" s="181"/>
      <c r="B1" s="181"/>
      <c r="C1" s="181"/>
      <c r="D1" s="181"/>
      <c r="E1" s="181"/>
    </row>
    <row r="2" spans="1:5" x14ac:dyDescent="0.2">
      <c r="A2" s="181"/>
      <c r="B2" s="181"/>
      <c r="C2" s="181"/>
      <c r="D2" s="181"/>
      <c r="E2" s="181"/>
    </row>
    <row r="3" spans="1:5" ht="15" x14ac:dyDescent="0.2">
      <c r="A3" s="163"/>
    </row>
    <row r="4" spans="1:5" ht="24" customHeight="1" x14ac:dyDescent="0.2">
      <c r="A4" s="219" t="s">
        <v>220</v>
      </c>
      <c r="B4" s="219"/>
      <c r="C4" s="219"/>
      <c r="D4" s="219"/>
      <c r="E4" s="219"/>
    </row>
    <row r="5" spans="1:5" ht="24" customHeight="1" x14ac:dyDescent="0.2">
      <c r="A5" s="220"/>
      <c r="B5" s="220"/>
      <c r="C5" s="220"/>
      <c r="D5" s="220"/>
      <c r="E5" s="220"/>
    </row>
    <row r="6" spans="1:5" ht="51" customHeight="1" x14ac:dyDescent="0.2">
      <c r="A6" s="164" t="s">
        <v>26</v>
      </c>
      <c r="B6" s="12" t="s">
        <v>27</v>
      </c>
      <c r="C6" s="12" t="s">
        <v>0</v>
      </c>
      <c r="D6" s="138" t="s">
        <v>132</v>
      </c>
      <c r="E6" s="12" t="s">
        <v>131</v>
      </c>
    </row>
    <row r="7" spans="1:5" ht="23.25" customHeight="1" x14ac:dyDescent="0.2">
      <c r="A7" s="221" t="s">
        <v>162</v>
      </c>
      <c r="B7" s="222"/>
      <c r="C7" s="222"/>
      <c r="D7" s="222"/>
      <c r="E7" s="222"/>
    </row>
    <row r="8" spans="1:5" ht="86.25" customHeight="1" x14ac:dyDescent="0.2">
      <c r="A8" s="172" t="s">
        <v>17</v>
      </c>
      <c r="B8" s="175" t="s">
        <v>133</v>
      </c>
      <c r="C8" s="91" t="s">
        <v>123</v>
      </c>
      <c r="D8" s="93" t="s">
        <v>134</v>
      </c>
      <c r="E8" s="91" t="s">
        <v>168</v>
      </c>
    </row>
    <row r="9" spans="1:5" ht="108" customHeight="1" x14ac:dyDescent="0.2">
      <c r="A9" s="172" t="s">
        <v>18</v>
      </c>
      <c r="B9" s="91" t="s">
        <v>148</v>
      </c>
      <c r="C9" s="155" t="s">
        <v>92</v>
      </c>
      <c r="D9" s="93" t="s">
        <v>175</v>
      </c>
      <c r="E9" s="91" t="s">
        <v>168</v>
      </c>
    </row>
    <row r="10" spans="1:5" ht="130.5" customHeight="1" x14ac:dyDescent="0.2">
      <c r="A10" s="172" t="s">
        <v>19</v>
      </c>
      <c r="B10" s="94" t="s">
        <v>149</v>
      </c>
      <c r="C10" s="154" t="s">
        <v>92</v>
      </c>
      <c r="D10" s="151" t="s">
        <v>176</v>
      </c>
      <c r="E10" s="91" t="s">
        <v>168</v>
      </c>
    </row>
    <row r="11" spans="1:5" ht="132" customHeight="1" x14ac:dyDescent="0.2">
      <c r="A11" s="172" t="s">
        <v>37</v>
      </c>
      <c r="B11" s="91" t="s">
        <v>130</v>
      </c>
      <c r="C11" s="156" t="s">
        <v>92</v>
      </c>
      <c r="D11" s="93" t="s">
        <v>177</v>
      </c>
      <c r="E11" s="91" t="s">
        <v>168</v>
      </c>
    </row>
    <row r="12" spans="1:5" ht="97.5" customHeight="1" x14ac:dyDescent="0.2">
      <c r="A12" s="172" t="s">
        <v>38</v>
      </c>
      <c r="B12" s="167" t="s">
        <v>246</v>
      </c>
      <c r="C12" s="91" t="s">
        <v>92</v>
      </c>
      <c r="D12" s="93" t="s">
        <v>150</v>
      </c>
      <c r="E12" s="91" t="s">
        <v>178</v>
      </c>
    </row>
    <row r="13" spans="1:5" ht="66.75" customHeight="1" x14ac:dyDescent="0.2">
      <c r="A13" s="173" t="s">
        <v>39</v>
      </c>
      <c r="B13" s="120" t="s">
        <v>153</v>
      </c>
      <c r="C13" s="120" t="s">
        <v>92</v>
      </c>
      <c r="D13" s="92" t="s">
        <v>154</v>
      </c>
      <c r="E13" s="120"/>
    </row>
    <row r="14" spans="1:5" ht="134.25" customHeight="1" x14ac:dyDescent="0.2">
      <c r="A14" s="172" t="s">
        <v>40</v>
      </c>
      <c r="B14" s="91" t="s">
        <v>199</v>
      </c>
      <c r="C14" s="91" t="s">
        <v>123</v>
      </c>
      <c r="D14" s="93" t="s">
        <v>137</v>
      </c>
      <c r="E14" s="91" t="s">
        <v>171</v>
      </c>
    </row>
    <row r="15" spans="1:5" ht="105" customHeight="1" x14ac:dyDescent="0.2">
      <c r="A15" s="172" t="s">
        <v>55</v>
      </c>
      <c r="B15" s="91" t="s">
        <v>98</v>
      </c>
      <c r="C15" s="91" t="s">
        <v>68</v>
      </c>
      <c r="D15" s="93" t="s">
        <v>138</v>
      </c>
      <c r="E15" s="91" t="s">
        <v>168</v>
      </c>
    </row>
    <row r="16" spans="1:5" ht="122.25" customHeight="1" x14ac:dyDescent="0.2">
      <c r="A16" s="172" t="s">
        <v>265</v>
      </c>
      <c r="B16" s="91" t="s">
        <v>77</v>
      </c>
      <c r="C16" s="91" t="s">
        <v>123</v>
      </c>
      <c r="D16" s="93" t="s">
        <v>141</v>
      </c>
      <c r="E16" s="91" t="s">
        <v>168</v>
      </c>
    </row>
    <row r="17" spans="1:5" ht="111.75" customHeight="1" x14ac:dyDescent="0.2">
      <c r="A17" s="172" t="s">
        <v>63</v>
      </c>
      <c r="B17" s="91" t="s">
        <v>142</v>
      </c>
      <c r="C17" s="91" t="s">
        <v>123</v>
      </c>
      <c r="D17" s="93" t="s">
        <v>143</v>
      </c>
      <c r="E17" s="91" t="s">
        <v>168</v>
      </c>
    </row>
    <row r="18" spans="1:5" ht="168" customHeight="1" x14ac:dyDescent="0.2">
      <c r="A18" s="172" t="s">
        <v>64</v>
      </c>
      <c r="B18" s="91" t="s">
        <v>139</v>
      </c>
      <c r="C18" s="91" t="s">
        <v>123</v>
      </c>
      <c r="D18" s="93" t="s">
        <v>140</v>
      </c>
      <c r="E18" s="91" t="s">
        <v>172</v>
      </c>
    </row>
    <row r="19" spans="1:5" ht="67.5" customHeight="1" x14ac:dyDescent="0.2">
      <c r="A19" s="172" t="s">
        <v>257</v>
      </c>
      <c r="B19" s="91" t="s">
        <v>100</v>
      </c>
      <c r="C19" s="91" t="s">
        <v>101</v>
      </c>
      <c r="D19" s="93" t="s">
        <v>263</v>
      </c>
      <c r="E19" s="91" t="s">
        <v>264</v>
      </c>
    </row>
    <row r="20" spans="1:5" ht="106.5" customHeight="1" x14ac:dyDescent="0.2">
      <c r="A20" s="172" t="s">
        <v>65</v>
      </c>
      <c r="B20" s="91" t="s">
        <v>164</v>
      </c>
      <c r="C20" s="91" t="s">
        <v>123</v>
      </c>
      <c r="D20" s="93" t="s">
        <v>135</v>
      </c>
      <c r="E20" s="91" t="s">
        <v>169</v>
      </c>
    </row>
    <row r="21" spans="1:5" ht="102.75" customHeight="1" x14ac:dyDescent="0.2">
      <c r="A21" s="172" t="s">
        <v>66</v>
      </c>
      <c r="B21" s="91" t="s">
        <v>165</v>
      </c>
      <c r="C21" s="91" t="s">
        <v>123</v>
      </c>
      <c r="D21" s="93" t="s">
        <v>136</v>
      </c>
      <c r="E21" s="91" t="s">
        <v>170</v>
      </c>
    </row>
    <row r="22" spans="1:5" ht="173.25" customHeight="1" x14ac:dyDescent="0.2">
      <c r="A22" s="172" t="s">
        <v>67</v>
      </c>
      <c r="B22" s="91" t="s">
        <v>144</v>
      </c>
      <c r="C22" s="91" t="s">
        <v>145</v>
      </c>
      <c r="D22" s="93" t="s">
        <v>146</v>
      </c>
      <c r="E22" s="91" t="s">
        <v>173</v>
      </c>
    </row>
    <row r="23" spans="1:5" ht="121.5" customHeight="1" x14ac:dyDescent="0.2">
      <c r="A23" s="172" t="s">
        <v>73</v>
      </c>
      <c r="B23" s="91" t="s">
        <v>104</v>
      </c>
      <c r="C23" s="91" t="s">
        <v>145</v>
      </c>
      <c r="D23" s="93" t="s">
        <v>147</v>
      </c>
      <c r="E23" s="91" t="s">
        <v>174</v>
      </c>
    </row>
    <row r="24" spans="1:5" ht="87" customHeight="1" x14ac:dyDescent="0.2">
      <c r="A24" s="172" t="s">
        <v>75</v>
      </c>
      <c r="B24" s="91" t="s">
        <v>151</v>
      </c>
      <c r="C24" s="91" t="s">
        <v>145</v>
      </c>
      <c r="D24" s="93" t="s">
        <v>152</v>
      </c>
      <c r="E24" s="91" t="s">
        <v>179</v>
      </c>
    </row>
    <row r="26" spans="1:5" ht="26.25" customHeight="1" x14ac:dyDescent="0.2">
      <c r="A26" s="217" t="s">
        <v>180</v>
      </c>
      <c r="B26" s="218"/>
      <c r="C26" s="218"/>
      <c r="D26" s="218"/>
      <c r="E26" s="218"/>
    </row>
    <row r="27" spans="1:5" ht="136.5" customHeight="1" x14ac:dyDescent="0.2">
      <c r="A27" s="174" t="s">
        <v>85</v>
      </c>
      <c r="B27" s="91" t="s">
        <v>108</v>
      </c>
      <c r="C27" s="91" t="s">
        <v>92</v>
      </c>
      <c r="D27" s="94" t="s">
        <v>182</v>
      </c>
      <c r="E27" s="91" t="s">
        <v>183</v>
      </c>
    </row>
    <row r="28" spans="1:5" ht="151.5" customHeight="1" x14ac:dyDescent="0.2">
      <c r="A28" s="174" t="s">
        <v>111</v>
      </c>
      <c r="B28" s="91" t="s">
        <v>155</v>
      </c>
      <c r="C28" s="91" t="s">
        <v>92</v>
      </c>
      <c r="D28" s="93" t="s">
        <v>156</v>
      </c>
      <c r="E28" s="91" t="s">
        <v>181</v>
      </c>
    </row>
    <row r="29" spans="1:5" ht="140.25" customHeight="1" x14ac:dyDescent="0.2">
      <c r="A29" s="165" t="s">
        <v>266</v>
      </c>
      <c r="B29" s="59" t="s">
        <v>167</v>
      </c>
      <c r="C29" s="91" t="s">
        <v>92</v>
      </c>
      <c r="D29" s="159" t="s">
        <v>184</v>
      </c>
      <c r="E29" s="59" t="s">
        <v>185</v>
      </c>
    </row>
  </sheetData>
  <mergeCells count="6">
    <mergeCell ref="A26:E26"/>
    <mergeCell ref="A1:E1"/>
    <mergeCell ref="A2:E2"/>
    <mergeCell ref="A4:E4"/>
    <mergeCell ref="A5:E5"/>
    <mergeCell ref="A7:E7"/>
  </mergeCells>
  <pageMargins left="0.7" right="0.7" top="0.75" bottom="0.75" header="0.3" footer="0.3"/>
  <pageSetup paperSize="9" scale="54" fitToHeight="0" orientation="landscape" r:id="rId1"/>
  <rowBreaks count="3" manualBreakCount="3">
    <brk id="14" max="4" man="1"/>
    <brk id="9" max="4" man="1"/>
    <brk id="2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16"/>
  <sheetViews>
    <sheetView zoomScale="110" zoomScaleNormal="110" workbookViewId="0">
      <selection activeCell="C11" sqref="C11:D11"/>
    </sheetView>
  </sheetViews>
  <sheetFormatPr defaultRowHeight="14.25" x14ac:dyDescent="0.2"/>
  <cols>
    <col min="1" max="1" width="37.28515625" style="3" customWidth="1"/>
    <col min="2" max="2" width="15" style="3" customWidth="1"/>
    <col min="3" max="3" width="9.140625" style="3"/>
    <col min="4" max="4" width="17.5703125" style="3" customWidth="1"/>
    <col min="5" max="5" width="11.7109375" style="3" customWidth="1"/>
    <col min="6" max="7" width="11" style="3" customWidth="1"/>
    <col min="8" max="8" width="10.140625" style="3" customWidth="1"/>
    <col min="9" max="9" width="10.5703125" style="3" customWidth="1"/>
    <col min="10" max="10" width="11" style="3" customWidth="1"/>
    <col min="11" max="11" width="10.85546875" style="3" customWidth="1"/>
    <col min="12" max="12" width="9.85546875" style="3" customWidth="1"/>
    <col min="13" max="16384" width="9.140625" style="3"/>
  </cols>
  <sheetData>
    <row r="1" spans="1:12" ht="18" customHeight="1" x14ac:dyDescent="0.2">
      <c r="A1" s="203"/>
      <c r="B1" s="203"/>
      <c r="C1" s="203"/>
      <c r="D1" s="203"/>
      <c r="E1" s="203"/>
      <c r="F1" s="203"/>
      <c r="G1" s="203"/>
      <c r="H1" s="203"/>
      <c r="I1" s="203"/>
      <c r="J1" s="203"/>
    </row>
    <row r="2" spans="1: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5"/>
    </row>
    <row r="3" spans="1:12" x14ac:dyDescent="0.2">
      <c r="A3" s="6"/>
    </row>
    <row r="4" spans="1:12" ht="21" customHeight="1" x14ac:dyDescent="0.2">
      <c r="A4" s="216" t="s">
        <v>236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1:12" ht="18.75" customHeight="1" x14ac:dyDescent="0.2">
      <c r="A5" s="227" t="s">
        <v>160</v>
      </c>
      <c r="B5" s="216"/>
      <c r="C5" s="216"/>
      <c r="D5" s="216"/>
      <c r="E5" s="216"/>
      <c r="F5" s="216"/>
      <c r="G5" s="216"/>
      <c r="H5" s="216"/>
      <c r="I5" s="216"/>
      <c r="J5" s="216"/>
    </row>
    <row r="6" spans="1:12" ht="18.75" customHeight="1" x14ac:dyDescent="0.2">
      <c r="A6" s="113"/>
      <c r="B6" s="112"/>
      <c r="C6" s="112"/>
      <c r="D6" s="112"/>
      <c r="E6" s="112"/>
      <c r="F6" s="112"/>
      <c r="G6" s="112"/>
      <c r="H6" s="112"/>
      <c r="I6" s="112"/>
      <c r="J6" s="112"/>
    </row>
    <row r="7" spans="1:12" ht="61.5" customHeight="1" x14ac:dyDescent="0.2">
      <c r="A7" s="49" t="s">
        <v>2</v>
      </c>
      <c r="B7" s="147" t="s">
        <v>6</v>
      </c>
      <c r="C7" s="223" t="s">
        <v>86</v>
      </c>
      <c r="D7" s="223"/>
      <c r="E7" s="223"/>
      <c r="F7" s="223"/>
      <c r="G7" s="223"/>
      <c r="H7" s="223"/>
      <c r="I7" s="223"/>
      <c r="J7" s="223"/>
    </row>
    <row r="8" spans="1:12" ht="27.75" customHeight="1" x14ac:dyDescent="0.2">
      <c r="A8" s="225" t="s">
        <v>29</v>
      </c>
      <c r="B8" s="224" t="s">
        <v>86</v>
      </c>
      <c r="C8" s="226" t="s">
        <v>7</v>
      </c>
      <c r="D8" s="226"/>
      <c r="E8" s="209" t="s">
        <v>3</v>
      </c>
      <c r="F8" s="209"/>
      <c r="G8" s="209"/>
      <c r="H8" s="209"/>
      <c r="I8" s="209"/>
      <c r="J8" s="209"/>
    </row>
    <row r="9" spans="1:12" ht="27.75" customHeight="1" x14ac:dyDescent="0.2">
      <c r="A9" s="225"/>
      <c r="B9" s="224"/>
      <c r="C9" s="226"/>
      <c r="D9" s="226"/>
      <c r="E9" s="146" t="s">
        <v>50</v>
      </c>
      <c r="F9" s="146" t="s">
        <v>51</v>
      </c>
      <c r="G9" s="146" t="s">
        <v>52</v>
      </c>
      <c r="H9" s="146" t="s">
        <v>120</v>
      </c>
      <c r="I9" s="146" t="s">
        <v>121</v>
      </c>
      <c r="J9" s="146" t="s">
        <v>4</v>
      </c>
    </row>
    <row r="10" spans="1:12" ht="32.25" customHeight="1" x14ac:dyDescent="0.2">
      <c r="A10" s="225"/>
      <c r="B10" s="224"/>
      <c r="C10" s="228" t="s">
        <v>57</v>
      </c>
      <c r="D10" s="228"/>
      <c r="E10" s="45">
        <f>SUM(E11:E13)</f>
        <v>79361.06</v>
      </c>
      <c r="F10" s="45">
        <f t="shared" ref="F10:I10" si="0">SUM(F11:F13)</f>
        <v>62037.4</v>
      </c>
      <c r="G10" s="45">
        <f t="shared" si="0"/>
        <v>72080.23</v>
      </c>
      <c r="H10" s="45">
        <f t="shared" si="0"/>
        <v>61660.959999999999</v>
      </c>
      <c r="I10" s="45">
        <f t="shared" si="0"/>
        <v>61660.959999999999</v>
      </c>
      <c r="J10" s="45">
        <f>SUM(E10:I10)</f>
        <v>336800.61000000004</v>
      </c>
      <c r="K10" s="3" t="b">
        <f>SUM(E10:I10)=SUM(J11:J13)</f>
        <v>1</v>
      </c>
      <c r="L10" s="3" t="b">
        <f>J10='Перечень мероприятий'!F34</f>
        <v>1</v>
      </c>
    </row>
    <row r="11" spans="1:12" ht="42" customHeight="1" x14ac:dyDescent="0.2">
      <c r="A11" s="225"/>
      <c r="B11" s="224"/>
      <c r="C11" s="228" t="s">
        <v>5</v>
      </c>
      <c r="D11" s="228"/>
      <c r="E11" s="45">
        <f>'Перечень мероприятий'!G35</f>
        <v>16540</v>
      </c>
      <c r="F11" s="45">
        <f>'Перечень мероприятий'!H35</f>
        <v>3068.14</v>
      </c>
      <c r="G11" s="45">
        <f>'Перечень мероприятий'!I35</f>
        <v>6136.27</v>
      </c>
      <c r="H11" s="45">
        <f>'Перечень мероприятий'!J35</f>
        <v>0</v>
      </c>
      <c r="I11" s="45">
        <f>'Перечень мероприятий'!K35</f>
        <v>0</v>
      </c>
      <c r="J11" s="45">
        <f t="shared" ref="J11:J13" si="1">SUM(E11:I11)</f>
        <v>25744.41</v>
      </c>
    </row>
    <row r="12" spans="1:12" ht="42" customHeight="1" x14ac:dyDescent="0.2">
      <c r="A12" s="225"/>
      <c r="B12" s="224"/>
      <c r="C12" s="228" t="s">
        <v>41</v>
      </c>
      <c r="D12" s="228"/>
      <c r="E12" s="45">
        <f>'Перечень мероприятий'!G36</f>
        <v>62821.06</v>
      </c>
      <c r="F12" s="45">
        <f>'Перечень мероприятий'!H36</f>
        <v>58969.26</v>
      </c>
      <c r="G12" s="45">
        <f>'Перечень мероприятий'!I36</f>
        <v>65943.959999999992</v>
      </c>
      <c r="H12" s="45">
        <f>'Перечень мероприятий'!J36</f>
        <v>61660.959999999999</v>
      </c>
      <c r="I12" s="45">
        <f>'Перечень мероприятий'!K36</f>
        <v>61660.959999999999</v>
      </c>
      <c r="J12" s="45">
        <f t="shared" si="1"/>
        <v>311056.2</v>
      </c>
    </row>
    <row r="13" spans="1:12" ht="42" customHeight="1" x14ac:dyDescent="0.2">
      <c r="A13" s="225"/>
      <c r="B13" s="224"/>
      <c r="C13" s="228" t="s">
        <v>28</v>
      </c>
      <c r="D13" s="228"/>
      <c r="E13" s="45">
        <f>'Перечень мероприятий'!G37</f>
        <v>0</v>
      </c>
      <c r="F13" s="45">
        <f>'Перечень мероприятий'!H37</f>
        <v>0</v>
      </c>
      <c r="G13" s="45">
        <f>'Перечень мероприятий'!I37</f>
        <v>0</v>
      </c>
      <c r="H13" s="45">
        <f>'Перечень мероприятий'!J37</f>
        <v>0</v>
      </c>
      <c r="I13" s="45">
        <f>'Перечень мероприятий'!K37</f>
        <v>0</v>
      </c>
      <c r="J13" s="45">
        <f t="shared" si="1"/>
        <v>0</v>
      </c>
    </row>
    <row r="14" spans="1:12" x14ac:dyDescent="0.2">
      <c r="A14" s="4"/>
    </row>
    <row r="15" spans="1:12" x14ac:dyDescent="0.2">
      <c r="A15" s="6"/>
    </row>
    <row r="16" spans="1:12" x14ac:dyDescent="0.2">
      <c r="F16" s="15"/>
      <c r="G16" s="15"/>
      <c r="H16" s="15"/>
    </row>
  </sheetData>
  <mergeCells count="13">
    <mergeCell ref="C7:J7"/>
    <mergeCell ref="B8:B13"/>
    <mergeCell ref="A8:A13"/>
    <mergeCell ref="A1:J1"/>
    <mergeCell ref="C8:D9"/>
    <mergeCell ref="E8:J8"/>
    <mergeCell ref="A2:J2"/>
    <mergeCell ref="A4:J4"/>
    <mergeCell ref="A5:J5"/>
    <mergeCell ref="C10:D10"/>
    <mergeCell ref="C12:D12"/>
    <mergeCell ref="C13:D13"/>
    <mergeCell ref="C11:D11"/>
  </mergeCells>
  <pageMargins left="0.51181102362204722" right="0.5118110236220472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15"/>
  <sheetViews>
    <sheetView zoomScale="110" zoomScaleNormal="110" workbookViewId="0">
      <selection activeCell="B8" sqref="B8:B13"/>
    </sheetView>
  </sheetViews>
  <sheetFormatPr defaultRowHeight="14.25" x14ac:dyDescent="0.2"/>
  <cols>
    <col min="1" max="1" width="37.7109375" style="8" customWidth="1"/>
    <col min="2" max="2" width="15.85546875" style="8" customWidth="1"/>
    <col min="3" max="3" width="9.140625" style="8"/>
    <col min="4" max="4" width="16" style="8" customWidth="1"/>
    <col min="5" max="5" width="11.7109375" style="8" customWidth="1"/>
    <col min="6" max="7" width="11" style="8" customWidth="1"/>
    <col min="8" max="8" width="10.140625" style="8" customWidth="1"/>
    <col min="9" max="9" width="10.5703125" style="8" customWidth="1"/>
    <col min="10" max="10" width="11" style="8" customWidth="1"/>
    <col min="11" max="11" width="10.28515625" style="8" customWidth="1"/>
    <col min="12" max="12" width="9.85546875" style="8" bestFit="1" customWidth="1"/>
    <col min="13" max="16384" width="9.140625" style="8"/>
  </cols>
  <sheetData>
    <row r="1" spans="1:12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9"/>
    </row>
    <row r="3" spans="1:12" x14ac:dyDescent="0.2">
      <c r="A3" s="35"/>
    </row>
    <row r="4" spans="1:12" x14ac:dyDescent="0.2">
      <c r="A4" s="219" t="s">
        <v>223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2" x14ac:dyDescent="0.2">
      <c r="A5" s="230" t="s">
        <v>161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2" ht="14.25" customHeight="1" x14ac:dyDescent="0.2">
      <c r="A6" s="11"/>
    </row>
    <row r="7" spans="1:12" s="3" customFormat="1" ht="54.75" customHeight="1" x14ac:dyDescent="0.2">
      <c r="A7" s="49" t="s">
        <v>2</v>
      </c>
      <c r="B7" s="97" t="s">
        <v>6</v>
      </c>
      <c r="C7" s="229" t="s">
        <v>86</v>
      </c>
      <c r="D7" s="229"/>
      <c r="E7" s="229"/>
      <c r="F7" s="229"/>
      <c r="G7" s="229"/>
      <c r="H7" s="229"/>
      <c r="I7" s="229"/>
      <c r="J7" s="229"/>
    </row>
    <row r="8" spans="1:12" s="3" customFormat="1" ht="27.75" customHeight="1" x14ac:dyDescent="0.2">
      <c r="A8" s="225" t="s">
        <v>29</v>
      </c>
      <c r="B8" s="224" t="s">
        <v>86</v>
      </c>
      <c r="C8" s="226" t="s">
        <v>7</v>
      </c>
      <c r="D8" s="226"/>
      <c r="E8" s="209" t="s">
        <v>3</v>
      </c>
      <c r="F8" s="209"/>
      <c r="G8" s="209"/>
      <c r="H8" s="209"/>
      <c r="I8" s="209"/>
      <c r="J8" s="209"/>
    </row>
    <row r="9" spans="1:12" s="3" customFormat="1" ht="24" customHeight="1" x14ac:dyDescent="0.2">
      <c r="A9" s="225"/>
      <c r="B9" s="224"/>
      <c r="C9" s="226"/>
      <c r="D9" s="226"/>
      <c r="E9" s="146" t="s">
        <v>50</v>
      </c>
      <c r="F9" s="146" t="s">
        <v>51</v>
      </c>
      <c r="G9" s="146" t="s">
        <v>52</v>
      </c>
      <c r="H9" s="146" t="s">
        <v>120</v>
      </c>
      <c r="I9" s="146" t="s">
        <v>121</v>
      </c>
      <c r="J9" s="146" t="s">
        <v>4</v>
      </c>
    </row>
    <row r="10" spans="1:12" s="3" customFormat="1" ht="34.5" customHeight="1" x14ac:dyDescent="0.2">
      <c r="A10" s="225"/>
      <c r="B10" s="224"/>
      <c r="C10" s="228" t="s">
        <v>57</v>
      </c>
      <c r="D10" s="228"/>
      <c r="E10" s="45">
        <f>SUM(E11:E13)</f>
        <v>34988.950000000004</v>
      </c>
      <c r="F10" s="45">
        <f t="shared" ref="F10:I10" si="0">SUM(F11:F13)</f>
        <v>34958.050000000003</v>
      </c>
      <c r="G10" s="45">
        <f t="shared" si="0"/>
        <v>43872.850000000006</v>
      </c>
      <c r="H10" s="45">
        <f t="shared" si="0"/>
        <v>48236.350000000006</v>
      </c>
      <c r="I10" s="45">
        <f t="shared" si="0"/>
        <v>48236.350000000006</v>
      </c>
      <c r="J10" s="45">
        <f>SUM(E10:I10)</f>
        <v>210292.55000000002</v>
      </c>
      <c r="K10" s="3" t="b">
        <f>SUM(E10:I10)=SUM(J11:J13)</f>
        <v>1</v>
      </c>
      <c r="L10" s="3" t="b">
        <f>J10='Перечень мероприятий'!F51</f>
        <v>1</v>
      </c>
    </row>
    <row r="11" spans="1:12" s="3" customFormat="1" ht="39.75" customHeight="1" x14ac:dyDescent="0.2">
      <c r="A11" s="225"/>
      <c r="B11" s="224"/>
      <c r="C11" s="228" t="s">
        <v>5</v>
      </c>
      <c r="D11" s="228"/>
      <c r="E11" s="45">
        <f>'Перечень мероприятий'!G52</f>
        <v>0</v>
      </c>
      <c r="F11" s="45">
        <f>'Перечень мероприятий'!H52</f>
        <v>0</v>
      </c>
      <c r="G11" s="45">
        <f>'Перечень мероприятий'!I52</f>
        <v>0</v>
      </c>
      <c r="H11" s="45">
        <f>'Перечень мероприятий'!J52</f>
        <v>0</v>
      </c>
      <c r="I11" s="45">
        <f>'Перечень мероприятий'!K52</f>
        <v>0</v>
      </c>
      <c r="J11" s="45">
        <f t="shared" ref="J11:J13" si="1">SUM(E11:I11)</f>
        <v>0</v>
      </c>
    </row>
    <row r="12" spans="1:12" s="3" customFormat="1" ht="49.5" customHeight="1" x14ac:dyDescent="0.2">
      <c r="A12" s="225"/>
      <c r="B12" s="224"/>
      <c r="C12" s="228" t="s">
        <v>41</v>
      </c>
      <c r="D12" s="228"/>
      <c r="E12" s="45">
        <f>'Перечень мероприятий'!G53</f>
        <v>34988.950000000004</v>
      </c>
      <c r="F12" s="45">
        <f>'Перечень мероприятий'!H53</f>
        <v>34958.050000000003</v>
      </c>
      <c r="G12" s="45">
        <f>'Перечень мероприятий'!I53</f>
        <v>43872.850000000006</v>
      </c>
      <c r="H12" s="45">
        <f>'Перечень мероприятий'!J53</f>
        <v>48236.350000000006</v>
      </c>
      <c r="I12" s="45">
        <f>'Перечень мероприятий'!K53</f>
        <v>48236.350000000006</v>
      </c>
      <c r="J12" s="45">
        <f t="shared" si="1"/>
        <v>210292.55000000002</v>
      </c>
    </row>
    <row r="13" spans="1:12" s="3" customFormat="1" ht="43.5" customHeight="1" x14ac:dyDescent="0.2">
      <c r="A13" s="225"/>
      <c r="B13" s="224"/>
      <c r="C13" s="228" t="s">
        <v>28</v>
      </c>
      <c r="D13" s="228"/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f t="shared" si="1"/>
        <v>0</v>
      </c>
    </row>
    <row r="14" spans="1:12" x14ac:dyDescent="0.2">
      <c r="A14" s="13"/>
      <c r="B14" s="13"/>
      <c r="C14" s="13"/>
      <c r="D14" s="13"/>
      <c r="E14" s="13"/>
      <c r="F14" s="14"/>
      <c r="G14" s="14"/>
      <c r="H14" s="13"/>
      <c r="I14" s="13"/>
      <c r="J14" s="13"/>
    </row>
    <row r="15" spans="1:12" x14ac:dyDescent="0.2">
      <c r="A15" s="35"/>
      <c r="F15" s="60"/>
      <c r="G15" s="60"/>
      <c r="H15" s="60"/>
    </row>
  </sheetData>
  <mergeCells count="13">
    <mergeCell ref="E8:J8"/>
    <mergeCell ref="C10:D10"/>
    <mergeCell ref="C7:J7"/>
    <mergeCell ref="B8:B13"/>
    <mergeCell ref="A1:J1"/>
    <mergeCell ref="A2:J2"/>
    <mergeCell ref="A4:J4"/>
    <mergeCell ref="A5:J5"/>
    <mergeCell ref="C11:D11"/>
    <mergeCell ref="C12:D12"/>
    <mergeCell ref="C13:D13"/>
    <mergeCell ref="A8:A13"/>
    <mergeCell ref="C8:D9"/>
  </mergeCells>
  <pageMargins left="0.51181102362204722" right="0.51181102362204722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6"/>
  <sheetViews>
    <sheetView zoomScale="110" zoomScaleNormal="110" workbookViewId="0">
      <selection activeCell="A8" sqref="A8:A14"/>
    </sheetView>
  </sheetViews>
  <sheetFormatPr defaultRowHeight="14.25" x14ac:dyDescent="0.2"/>
  <cols>
    <col min="1" max="1" width="37.5703125" style="8" customWidth="1"/>
    <col min="2" max="2" width="16.5703125" style="8" customWidth="1"/>
    <col min="3" max="3" width="9.140625" style="8"/>
    <col min="4" max="4" width="16.140625" style="8" customWidth="1"/>
    <col min="5" max="5" width="11.7109375" style="8" customWidth="1"/>
    <col min="6" max="7" width="11" style="8" customWidth="1"/>
    <col min="8" max="8" width="10.140625" style="8" customWidth="1"/>
    <col min="9" max="9" width="10.5703125" style="8" customWidth="1"/>
    <col min="10" max="10" width="11" style="8" customWidth="1"/>
    <col min="11" max="11" width="11.42578125" style="8" customWidth="1"/>
    <col min="12" max="12" width="10.7109375" style="8" customWidth="1"/>
    <col min="13" max="16384" width="9.140625" style="8"/>
  </cols>
  <sheetData>
    <row r="1" spans="1:12" x14ac:dyDescent="0.2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2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9"/>
    </row>
    <row r="3" spans="1:12" x14ac:dyDescent="0.2">
      <c r="A3" s="10"/>
    </row>
    <row r="4" spans="1:12" x14ac:dyDescent="0.2">
      <c r="A4" s="219" t="s">
        <v>224</v>
      </c>
      <c r="B4" s="219"/>
      <c r="C4" s="219"/>
      <c r="D4" s="219"/>
      <c r="E4" s="219"/>
      <c r="F4" s="219"/>
      <c r="G4" s="219"/>
      <c r="H4" s="219"/>
      <c r="I4" s="219"/>
      <c r="J4" s="219"/>
    </row>
    <row r="5" spans="1:12" x14ac:dyDescent="0.2">
      <c r="A5" s="230" t="s">
        <v>237</v>
      </c>
      <c r="B5" s="230"/>
      <c r="C5" s="230"/>
      <c r="D5" s="230"/>
      <c r="E5" s="230"/>
      <c r="F5" s="230"/>
      <c r="G5" s="230"/>
      <c r="H5" s="230"/>
      <c r="I5" s="230"/>
      <c r="J5" s="230"/>
    </row>
    <row r="6" spans="1:12" x14ac:dyDescent="0.2">
      <c r="A6" s="11"/>
    </row>
    <row r="7" spans="1:12" ht="57" customHeight="1" x14ac:dyDescent="0.2">
      <c r="A7" s="50" t="s">
        <v>2</v>
      </c>
      <c r="B7" s="90" t="s">
        <v>6</v>
      </c>
      <c r="C7" s="231" t="s">
        <v>86</v>
      </c>
      <c r="D7" s="231"/>
      <c r="E7" s="231"/>
      <c r="F7" s="231"/>
      <c r="G7" s="231"/>
      <c r="H7" s="231"/>
      <c r="I7" s="231"/>
      <c r="J7" s="232"/>
    </row>
    <row r="8" spans="1:12" ht="27.75" customHeight="1" x14ac:dyDescent="0.2">
      <c r="A8" s="238" t="s">
        <v>8</v>
      </c>
      <c r="B8" s="233" t="s">
        <v>86</v>
      </c>
      <c r="C8" s="241" t="s">
        <v>7</v>
      </c>
      <c r="D8" s="242"/>
      <c r="E8" s="247" t="s">
        <v>3</v>
      </c>
      <c r="F8" s="247"/>
      <c r="G8" s="247"/>
      <c r="H8" s="247"/>
      <c r="I8" s="247"/>
      <c r="J8" s="247"/>
    </row>
    <row r="9" spans="1:12" ht="31.5" hidden="1" customHeight="1" x14ac:dyDescent="0.2">
      <c r="A9" s="239"/>
      <c r="B9" s="234"/>
      <c r="C9" s="243"/>
      <c r="D9" s="244"/>
      <c r="E9" s="247"/>
      <c r="F9" s="247"/>
      <c r="G9" s="247"/>
      <c r="H9" s="247"/>
      <c r="I9" s="247"/>
      <c r="J9" s="247"/>
    </row>
    <row r="10" spans="1:12" ht="27.75" customHeight="1" x14ac:dyDescent="0.2">
      <c r="A10" s="239"/>
      <c r="B10" s="234"/>
      <c r="C10" s="245"/>
      <c r="D10" s="246"/>
      <c r="E10" s="95" t="s">
        <v>50</v>
      </c>
      <c r="F10" s="95" t="s">
        <v>51</v>
      </c>
      <c r="G10" s="95" t="s">
        <v>52</v>
      </c>
      <c r="H10" s="95" t="s">
        <v>120</v>
      </c>
      <c r="I10" s="95" t="s">
        <v>121</v>
      </c>
      <c r="J10" s="12" t="s">
        <v>4</v>
      </c>
    </row>
    <row r="11" spans="1:12" ht="46.5" customHeight="1" x14ac:dyDescent="0.2">
      <c r="A11" s="239"/>
      <c r="B11" s="234"/>
      <c r="C11" s="228" t="s">
        <v>57</v>
      </c>
      <c r="D11" s="228"/>
      <c r="E11" s="45">
        <f>SUM(E12:E14)</f>
        <v>6343.67</v>
      </c>
      <c r="F11" s="45">
        <f t="shared" ref="F11:I11" si="0">SUM(F12:F14)</f>
        <v>6343.67</v>
      </c>
      <c r="G11" s="45">
        <f t="shared" si="0"/>
        <v>6484.23</v>
      </c>
      <c r="H11" s="45">
        <f t="shared" si="0"/>
        <v>6770.53</v>
      </c>
      <c r="I11" s="45">
        <f t="shared" si="0"/>
        <v>6770.53</v>
      </c>
      <c r="J11" s="45">
        <f>SUM(E11:I11)</f>
        <v>32712.629999999997</v>
      </c>
      <c r="K11" s="3" t="b">
        <f>SUM(E11:I11)=SUM(J12:J14)</f>
        <v>1</v>
      </c>
      <c r="L11" s="3" t="b">
        <f>J11='Перечень мероприятий'!F59</f>
        <v>1</v>
      </c>
    </row>
    <row r="12" spans="1:12" ht="46.5" customHeight="1" x14ac:dyDescent="0.2">
      <c r="A12" s="239"/>
      <c r="B12" s="234"/>
      <c r="C12" s="236" t="s">
        <v>5</v>
      </c>
      <c r="D12" s="237"/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f t="shared" ref="J12:J14" si="1">SUM(E12:I12)</f>
        <v>0</v>
      </c>
    </row>
    <row r="13" spans="1:12" ht="45" customHeight="1" x14ac:dyDescent="0.2">
      <c r="A13" s="239"/>
      <c r="B13" s="234"/>
      <c r="C13" s="236" t="s">
        <v>41</v>
      </c>
      <c r="D13" s="237"/>
      <c r="E13" s="45">
        <f>'Перечень мероприятий'!G60</f>
        <v>6343.67</v>
      </c>
      <c r="F13" s="45">
        <f>'Перечень мероприятий'!H60</f>
        <v>6343.67</v>
      </c>
      <c r="G13" s="45">
        <f>'Перечень мероприятий'!I60</f>
        <v>6484.23</v>
      </c>
      <c r="H13" s="45">
        <f>'Перечень мероприятий'!J60</f>
        <v>6770.53</v>
      </c>
      <c r="I13" s="45">
        <f>'Перечень мероприятий'!K60</f>
        <v>6770.53</v>
      </c>
      <c r="J13" s="45">
        <f t="shared" si="1"/>
        <v>32712.629999999997</v>
      </c>
    </row>
    <row r="14" spans="1:12" ht="44.25" customHeight="1" x14ac:dyDescent="0.2">
      <c r="A14" s="240"/>
      <c r="B14" s="235"/>
      <c r="C14" s="228" t="s">
        <v>28</v>
      </c>
      <c r="D14" s="228"/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f t="shared" si="1"/>
        <v>0</v>
      </c>
    </row>
    <row r="15" spans="1:12" x14ac:dyDescent="0.2">
      <c r="A15" s="13"/>
      <c r="B15" s="13"/>
      <c r="C15" s="13"/>
      <c r="D15" s="13"/>
      <c r="E15" s="13"/>
      <c r="F15" s="14"/>
      <c r="G15" s="14"/>
      <c r="H15" s="13"/>
      <c r="I15" s="13"/>
      <c r="J15" s="13"/>
    </row>
    <row r="16" spans="1:12" x14ac:dyDescent="0.2">
      <c r="A16" s="10"/>
      <c r="F16" s="60"/>
      <c r="G16" s="60"/>
      <c r="H16" s="60"/>
    </row>
  </sheetData>
  <mergeCells count="13">
    <mergeCell ref="C7:J7"/>
    <mergeCell ref="B8:B14"/>
    <mergeCell ref="A1:J1"/>
    <mergeCell ref="A2:J2"/>
    <mergeCell ref="A4:J4"/>
    <mergeCell ref="A5:J5"/>
    <mergeCell ref="C13:D13"/>
    <mergeCell ref="C14:D14"/>
    <mergeCell ref="A8:A14"/>
    <mergeCell ref="C8:D10"/>
    <mergeCell ref="E8:J9"/>
    <mergeCell ref="C11:D11"/>
    <mergeCell ref="C12:D12"/>
  </mergeCells>
  <pageMargins left="0.51181102362204722" right="0.51181102362204722" top="0.74803149606299213" bottom="0.74803149606299213" header="0.31496062992125984" footer="0.31496062992125984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U65"/>
  <sheetViews>
    <sheetView view="pageBreakPreview" zoomScale="80" zoomScaleNormal="100" zoomScaleSheetLayoutView="80" workbookViewId="0">
      <pane ySplit="9" topLeftCell="A10" activePane="bottomLeft" state="frozen"/>
      <selection pane="bottomLeft" activeCell="J42" sqref="J42"/>
    </sheetView>
  </sheetViews>
  <sheetFormatPr defaultRowHeight="15" x14ac:dyDescent="0.2"/>
  <cols>
    <col min="1" max="1" width="6.28515625" style="110" customWidth="1"/>
    <col min="2" max="2" width="27.140625" style="3" customWidth="1"/>
    <col min="3" max="3" width="13.5703125" style="3" customWidth="1"/>
    <col min="4" max="4" width="17.85546875" style="3" customWidth="1"/>
    <col min="5" max="5" width="14.140625" style="15" customWidth="1"/>
    <col min="6" max="6" width="13.42578125" style="15" bestFit="1" customWidth="1"/>
    <col min="7" max="7" width="14.7109375" style="15" bestFit="1" customWidth="1"/>
    <col min="8" max="8" width="13.42578125" style="75" bestFit="1" customWidth="1"/>
    <col min="9" max="9" width="16" style="75" bestFit="1" customWidth="1"/>
    <col min="10" max="10" width="14.7109375" style="75" bestFit="1" customWidth="1"/>
    <col min="11" max="11" width="13.7109375" style="15" customWidth="1"/>
    <col min="12" max="12" width="20.42578125" style="3" customWidth="1"/>
    <col min="13" max="13" width="19.140625" style="3" customWidth="1"/>
    <col min="14" max="14" width="11.85546875" style="3" customWidth="1"/>
    <col min="15" max="15" width="9.140625" style="3"/>
    <col min="16" max="16" width="9.85546875" style="3" bestFit="1" customWidth="1"/>
    <col min="17" max="17" width="15" style="51" bestFit="1" customWidth="1"/>
    <col min="18" max="18" width="9.140625" style="3"/>
    <col min="19" max="19" width="11" style="3" bestFit="1" customWidth="1"/>
    <col min="20" max="16384" width="9.140625" style="3"/>
  </cols>
  <sheetData>
    <row r="1" spans="1:17" ht="28.5" customHeight="1" x14ac:dyDescent="0.2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7" ht="9.75" customHeight="1" x14ac:dyDescent="0.2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</row>
    <row r="3" spans="1:17" ht="9.75" customHeight="1" x14ac:dyDescent="0.2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7" ht="9.75" customHeight="1" x14ac:dyDescent="0.2">
      <c r="A4" s="107"/>
      <c r="B4" s="6"/>
      <c r="C4" s="47"/>
      <c r="D4" s="6"/>
      <c r="E4" s="52"/>
      <c r="F4" s="52"/>
      <c r="G4" s="52"/>
      <c r="H4" s="74"/>
      <c r="I4" s="74"/>
      <c r="J4" s="74"/>
      <c r="K4" s="52"/>
      <c r="L4" s="6"/>
      <c r="M4" s="6"/>
    </row>
    <row r="5" spans="1:17" ht="21.75" customHeight="1" x14ac:dyDescent="0.2">
      <c r="A5" s="269" t="s">
        <v>222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</row>
    <row r="6" spans="1:17" ht="23.25" customHeight="1" x14ac:dyDescent="0.2">
      <c r="A6" s="269" t="s">
        <v>127</v>
      </c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</row>
    <row r="7" spans="1:17" ht="9.75" customHeight="1" x14ac:dyDescent="0.2">
      <c r="A7" s="107"/>
    </row>
    <row r="8" spans="1:17" ht="22.5" customHeight="1" x14ac:dyDescent="0.2">
      <c r="A8" s="273" t="s">
        <v>240</v>
      </c>
      <c r="B8" s="273" t="s">
        <v>238</v>
      </c>
      <c r="C8" s="261" t="s">
        <v>239</v>
      </c>
      <c r="D8" s="261" t="s">
        <v>241</v>
      </c>
      <c r="E8" s="272" t="s">
        <v>157</v>
      </c>
      <c r="F8" s="272" t="s">
        <v>23</v>
      </c>
      <c r="G8" s="272" t="s">
        <v>80</v>
      </c>
      <c r="H8" s="272"/>
      <c r="I8" s="272"/>
      <c r="J8" s="272"/>
      <c r="K8" s="272"/>
      <c r="L8" s="261" t="s">
        <v>158</v>
      </c>
      <c r="M8" s="261" t="s">
        <v>192</v>
      </c>
    </row>
    <row r="9" spans="1:17" ht="153.75" customHeight="1" x14ac:dyDescent="0.2">
      <c r="A9" s="274"/>
      <c r="B9" s="274"/>
      <c r="C9" s="261"/>
      <c r="D9" s="261"/>
      <c r="E9" s="272"/>
      <c r="F9" s="272"/>
      <c r="G9" s="16" t="s">
        <v>47</v>
      </c>
      <c r="H9" s="76" t="s">
        <v>53</v>
      </c>
      <c r="I9" s="76" t="s">
        <v>54</v>
      </c>
      <c r="J9" s="76" t="s">
        <v>115</v>
      </c>
      <c r="K9" s="16" t="s">
        <v>116</v>
      </c>
      <c r="L9" s="261"/>
      <c r="M9" s="261"/>
    </row>
    <row r="10" spans="1:17" ht="15" customHeight="1" x14ac:dyDescent="0.2">
      <c r="A10" s="108">
        <v>1</v>
      </c>
      <c r="B10" s="7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82">
        <v>8</v>
      </c>
      <c r="I10" s="64">
        <v>9</v>
      </c>
      <c r="J10" s="64">
        <v>10</v>
      </c>
      <c r="K10" s="63">
        <v>11</v>
      </c>
      <c r="L10" s="63">
        <v>12</v>
      </c>
      <c r="M10" s="63">
        <v>13</v>
      </c>
    </row>
    <row r="11" spans="1:17" ht="27.75" customHeight="1" x14ac:dyDescent="0.2">
      <c r="A11" s="252" t="s">
        <v>186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</row>
    <row r="12" spans="1:17" ht="17.25" customHeight="1" x14ac:dyDescent="0.2">
      <c r="A12" s="248" t="s">
        <v>31</v>
      </c>
      <c r="B12" s="275" t="s">
        <v>242</v>
      </c>
      <c r="C12" s="253" t="s">
        <v>159</v>
      </c>
      <c r="D12" s="18" t="s">
        <v>16</v>
      </c>
      <c r="E12" s="58">
        <f>E13</f>
        <v>64339.763419999996</v>
      </c>
      <c r="F12" s="84">
        <f t="shared" ref="F12:F33" si="0">SUM(G12:K12)</f>
        <v>303891.20000000001</v>
      </c>
      <c r="G12" s="84">
        <f>G14+G16+G18</f>
        <v>59361.06</v>
      </c>
      <c r="H12" s="84">
        <f t="shared" ref="H12:K12" si="1">H14+H16+H18</f>
        <v>57734.26</v>
      </c>
      <c r="I12" s="84">
        <f t="shared" si="1"/>
        <v>63473.96</v>
      </c>
      <c r="J12" s="84">
        <f t="shared" si="1"/>
        <v>61660.959999999999</v>
      </c>
      <c r="K12" s="84">
        <f t="shared" si="1"/>
        <v>61660.959999999999</v>
      </c>
      <c r="L12" s="270" t="s">
        <v>87</v>
      </c>
      <c r="M12" s="267"/>
      <c r="N12" s="3" t="b">
        <f>SUM(G12:K12)=SUM(F13:F13)</f>
        <v>1</v>
      </c>
    </row>
    <row r="13" spans="1:17" s="53" customFormat="1" ht="113.25" customHeight="1" x14ac:dyDescent="0.2">
      <c r="A13" s="248"/>
      <c r="B13" s="276"/>
      <c r="C13" s="253"/>
      <c r="D13" s="54" t="s">
        <v>45</v>
      </c>
      <c r="E13" s="65">
        <f>E15+E17+E19</f>
        <v>64339.763419999996</v>
      </c>
      <c r="F13" s="73">
        <f t="shared" si="0"/>
        <v>303891.20000000001</v>
      </c>
      <c r="G13" s="73">
        <f>G15+G17+G19</f>
        <v>59361.06</v>
      </c>
      <c r="H13" s="73">
        <f t="shared" ref="H13:K13" si="2">H15+H17+H19</f>
        <v>57734.26</v>
      </c>
      <c r="I13" s="73">
        <f t="shared" si="2"/>
        <v>63473.96</v>
      </c>
      <c r="J13" s="73">
        <f t="shared" si="2"/>
        <v>61660.959999999999</v>
      </c>
      <c r="K13" s="73">
        <f t="shared" si="2"/>
        <v>61660.959999999999</v>
      </c>
      <c r="L13" s="271"/>
      <c r="M13" s="268"/>
      <c r="O13" s="56"/>
      <c r="Q13" s="86"/>
    </row>
    <row r="14" spans="1:17" s="53" customFormat="1" ht="15.75" customHeight="1" x14ac:dyDescent="0.2">
      <c r="A14" s="249" t="s">
        <v>17</v>
      </c>
      <c r="B14" s="250" t="s">
        <v>209</v>
      </c>
      <c r="C14" s="253" t="s">
        <v>159</v>
      </c>
      <c r="D14" s="55" t="s">
        <v>16</v>
      </c>
      <c r="E14" s="84">
        <f>E15</f>
        <v>55188.043659999996</v>
      </c>
      <c r="F14" s="84">
        <f t="shared" si="0"/>
        <v>286871.7</v>
      </c>
      <c r="G14" s="66">
        <f>SUM(G15:G15)</f>
        <v>56861.06</v>
      </c>
      <c r="H14" s="66">
        <f t="shared" ref="H14:K14" si="3">SUM(H15:H15)</f>
        <v>56734.26</v>
      </c>
      <c r="I14" s="66">
        <f t="shared" si="3"/>
        <v>58967.46</v>
      </c>
      <c r="J14" s="66">
        <f t="shared" si="3"/>
        <v>57154.46</v>
      </c>
      <c r="K14" s="66">
        <f t="shared" si="3"/>
        <v>57154.46</v>
      </c>
      <c r="L14" s="256" t="s">
        <v>87</v>
      </c>
      <c r="M14" s="256"/>
      <c r="N14" s="3" t="b">
        <f>SUM(G14:K14)=SUM(F15:F15)</f>
        <v>1</v>
      </c>
      <c r="Q14" s="86"/>
    </row>
    <row r="15" spans="1:17" s="53" customFormat="1" ht="78.75" customHeight="1" x14ac:dyDescent="0.2">
      <c r="A15" s="249"/>
      <c r="B15" s="250"/>
      <c r="C15" s="253"/>
      <c r="D15" s="54" t="s">
        <v>41</v>
      </c>
      <c r="E15" s="65">
        <f>(55178043.66+10000)/1000</f>
        <v>55188.043659999996</v>
      </c>
      <c r="F15" s="73">
        <f t="shared" si="0"/>
        <v>286871.7</v>
      </c>
      <c r="G15" s="73">
        <v>56861.06</v>
      </c>
      <c r="H15" s="117">
        <v>56734.26</v>
      </c>
      <c r="I15" s="117">
        <v>58967.46</v>
      </c>
      <c r="J15" s="117">
        <v>57154.46</v>
      </c>
      <c r="K15" s="117">
        <v>57154.46</v>
      </c>
      <c r="L15" s="255"/>
      <c r="M15" s="255"/>
      <c r="Q15" s="86"/>
    </row>
    <row r="16" spans="1:17" s="53" customFormat="1" ht="16.5" customHeight="1" x14ac:dyDescent="0.2">
      <c r="A16" s="251" t="s">
        <v>18</v>
      </c>
      <c r="B16" s="250" t="s">
        <v>210</v>
      </c>
      <c r="C16" s="253" t="s">
        <v>159</v>
      </c>
      <c r="D16" s="55" t="s">
        <v>16</v>
      </c>
      <c r="E16" s="66">
        <f>E17</f>
        <v>7371.8580599999996</v>
      </c>
      <c r="F16" s="84">
        <f t="shared" si="0"/>
        <v>0</v>
      </c>
      <c r="G16" s="66">
        <f t="shared" ref="G16:K16" si="4">SUM(G17:G17)</f>
        <v>0</v>
      </c>
      <c r="H16" s="66">
        <f t="shared" si="4"/>
        <v>0</v>
      </c>
      <c r="I16" s="66">
        <f t="shared" si="4"/>
        <v>0</v>
      </c>
      <c r="J16" s="66">
        <f t="shared" si="4"/>
        <v>0</v>
      </c>
      <c r="K16" s="66">
        <f t="shared" si="4"/>
        <v>0</v>
      </c>
      <c r="L16" s="256" t="s">
        <v>89</v>
      </c>
      <c r="M16" s="256"/>
      <c r="N16" s="3" t="b">
        <f>SUM(G16:K16)=SUM(F17:F17)</f>
        <v>1</v>
      </c>
      <c r="Q16" s="86"/>
    </row>
    <row r="17" spans="1:17" s="53" customFormat="1" ht="78" customHeight="1" x14ac:dyDescent="0.2">
      <c r="A17" s="251"/>
      <c r="B17" s="250"/>
      <c r="C17" s="253"/>
      <c r="D17" s="54" t="s">
        <v>45</v>
      </c>
      <c r="E17" s="65">
        <f>7371858.06/1000</f>
        <v>7371.8580599999996</v>
      </c>
      <c r="F17" s="73">
        <f t="shared" si="0"/>
        <v>0</v>
      </c>
      <c r="G17" s="73">
        <v>0</v>
      </c>
      <c r="H17" s="117">
        <v>0</v>
      </c>
      <c r="I17" s="117">
        <v>0</v>
      </c>
      <c r="J17" s="117">
        <v>0</v>
      </c>
      <c r="K17" s="73">
        <v>0</v>
      </c>
      <c r="L17" s="254"/>
      <c r="M17" s="254"/>
      <c r="Q17" s="86"/>
    </row>
    <row r="18" spans="1:17" s="53" customFormat="1" ht="17.25" customHeight="1" x14ac:dyDescent="0.2">
      <c r="A18" s="251" t="s">
        <v>19</v>
      </c>
      <c r="B18" s="250" t="s">
        <v>211</v>
      </c>
      <c r="C18" s="253" t="s">
        <v>159</v>
      </c>
      <c r="D18" s="55" t="s">
        <v>16</v>
      </c>
      <c r="E18" s="66">
        <f>E19</f>
        <v>1779.8616999999999</v>
      </c>
      <c r="F18" s="84">
        <f t="shared" si="0"/>
        <v>17019.5</v>
      </c>
      <c r="G18" s="66">
        <f t="shared" ref="G18:K18" si="5">SUM(G19:G19)</f>
        <v>2500</v>
      </c>
      <c r="H18" s="66">
        <f t="shared" si="5"/>
        <v>1000</v>
      </c>
      <c r="I18" s="66">
        <f t="shared" si="5"/>
        <v>4506.5</v>
      </c>
      <c r="J18" s="66">
        <f t="shared" si="5"/>
        <v>4506.5</v>
      </c>
      <c r="K18" s="66">
        <f t="shared" si="5"/>
        <v>4506.5</v>
      </c>
      <c r="L18" s="256" t="s">
        <v>87</v>
      </c>
      <c r="M18" s="256"/>
      <c r="N18" s="3" t="b">
        <f>SUM(G18:K18)=SUM(F19:F19)</f>
        <v>1</v>
      </c>
      <c r="Q18" s="86"/>
    </row>
    <row r="19" spans="1:17" s="53" customFormat="1" ht="103.5" customHeight="1" x14ac:dyDescent="0.2">
      <c r="A19" s="251"/>
      <c r="B19" s="250"/>
      <c r="C19" s="253"/>
      <c r="D19" s="54" t="s">
        <v>45</v>
      </c>
      <c r="E19" s="65">
        <f>1779861.7/1000</f>
        <v>1779.8616999999999</v>
      </c>
      <c r="F19" s="73">
        <f t="shared" si="0"/>
        <v>17019.5</v>
      </c>
      <c r="G19" s="73">
        <v>2500</v>
      </c>
      <c r="H19" s="117">
        <v>1000</v>
      </c>
      <c r="I19" s="117">
        <v>4506.5</v>
      </c>
      <c r="J19" s="117">
        <v>4506.5</v>
      </c>
      <c r="K19" s="73">
        <v>4506.5</v>
      </c>
      <c r="L19" s="254"/>
      <c r="M19" s="255"/>
      <c r="Q19" s="86"/>
    </row>
    <row r="20" spans="1:17" s="53" customFormat="1" ht="17.25" customHeight="1" x14ac:dyDescent="0.2">
      <c r="A20" s="262" t="s">
        <v>25</v>
      </c>
      <c r="B20" s="264" t="s">
        <v>187</v>
      </c>
      <c r="C20" s="265" t="s">
        <v>159</v>
      </c>
      <c r="D20" s="55" t="s">
        <v>16</v>
      </c>
      <c r="E20" s="66">
        <f>E21</f>
        <v>0</v>
      </c>
      <c r="F20" s="84">
        <f t="shared" si="0"/>
        <v>32909.410000000003</v>
      </c>
      <c r="G20" s="66">
        <f>SUM(G21:G22)</f>
        <v>20000</v>
      </c>
      <c r="H20" s="66">
        <f t="shared" ref="H20:K20" si="6">SUM(H21:H22)</f>
        <v>4303.1399999999994</v>
      </c>
      <c r="I20" s="66">
        <f t="shared" si="6"/>
        <v>8606.27</v>
      </c>
      <c r="J20" s="66">
        <f t="shared" si="6"/>
        <v>0</v>
      </c>
      <c r="K20" s="66">
        <f t="shared" si="6"/>
        <v>0</v>
      </c>
      <c r="L20" s="256" t="s">
        <v>90</v>
      </c>
      <c r="M20" s="256"/>
      <c r="N20" s="3" t="b">
        <f>SUM(G20:K20)=SUM(F21:F22)</f>
        <v>1</v>
      </c>
      <c r="Q20" s="86"/>
    </row>
    <row r="21" spans="1:17" s="53" customFormat="1" ht="57" customHeight="1" x14ac:dyDescent="0.2">
      <c r="A21" s="263"/>
      <c r="B21" s="264"/>
      <c r="C21" s="266"/>
      <c r="D21" s="88" t="s">
        <v>5</v>
      </c>
      <c r="E21" s="73">
        <v>0</v>
      </c>
      <c r="F21" s="73">
        <f t="shared" si="0"/>
        <v>25744.41</v>
      </c>
      <c r="G21" s="73">
        <f>G26+G29+G32</f>
        <v>16540</v>
      </c>
      <c r="H21" s="73">
        <f t="shared" ref="H21:K21" si="7">H26+H29+H32</f>
        <v>3068.14</v>
      </c>
      <c r="I21" s="73">
        <f t="shared" si="7"/>
        <v>6136.27</v>
      </c>
      <c r="J21" s="73">
        <f t="shared" si="7"/>
        <v>0</v>
      </c>
      <c r="K21" s="73">
        <f t="shared" si="7"/>
        <v>0</v>
      </c>
      <c r="L21" s="254"/>
      <c r="M21" s="254"/>
      <c r="Q21" s="86"/>
    </row>
    <row r="22" spans="1:17" s="53" customFormat="1" ht="39.75" customHeight="1" x14ac:dyDescent="0.2">
      <c r="A22" s="263"/>
      <c r="B22" s="264"/>
      <c r="C22" s="266"/>
      <c r="D22" s="115" t="s">
        <v>43</v>
      </c>
      <c r="E22" s="73">
        <v>0</v>
      </c>
      <c r="F22" s="73">
        <f t="shared" si="0"/>
        <v>7165</v>
      </c>
      <c r="G22" s="117">
        <f>G24+G27+G30+G33</f>
        <v>3460</v>
      </c>
      <c r="H22" s="117">
        <f t="shared" ref="H22:K22" si="8">H24+H27+H30+H33</f>
        <v>1235</v>
      </c>
      <c r="I22" s="117">
        <f t="shared" si="8"/>
        <v>2470</v>
      </c>
      <c r="J22" s="117">
        <f t="shared" si="8"/>
        <v>0</v>
      </c>
      <c r="K22" s="117">
        <f t="shared" si="8"/>
        <v>0</v>
      </c>
      <c r="L22" s="254"/>
      <c r="M22" s="254"/>
      <c r="Q22" s="86"/>
    </row>
    <row r="23" spans="1:17" s="53" customFormat="1" ht="15.75" x14ac:dyDescent="0.2">
      <c r="A23" s="251" t="s">
        <v>30</v>
      </c>
      <c r="B23" s="250" t="s">
        <v>212</v>
      </c>
      <c r="C23" s="253" t="s">
        <v>159</v>
      </c>
      <c r="D23" s="55" t="s">
        <v>4</v>
      </c>
      <c r="E23" s="66">
        <f>E24</f>
        <v>0</v>
      </c>
      <c r="F23" s="84">
        <f t="shared" si="0"/>
        <v>0</v>
      </c>
      <c r="G23" s="66">
        <f>SUM(G24:G24)</f>
        <v>0</v>
      </c>
      <c r="H23" s="66">
        <f t="shared" ref="H23:J23" si="9">SUM(H24:H24)</f>
        <v>0</v>
      </c>
      <c r="I23" s="66">
        <f t="shared" si="9"/>
        <v>0</v>
      </c>
      <c r="J23" s="66">
        <f t="shared" si="9"/>
        <v>0</v>
      </c>
      <c r="K23" s="66">
        <f>SUM(K24:K24)</f>
        <v>0</v>
      </c>
      <c r="L23" s="256" t="s">
        <v>89</v>
      </c>
      <c r="M23" s="256"/>
      <c r="N23" s="3" t="b">
        <f>SUM(G23:K23)=SUM(F24:F24)</f>
        <v>1</v>
      </c>
      <c r="Q23" s="86"/>
    </row>
    <row r="24" spans="1:17" s="53" customFormat="1" ht="81.75" customHeight="1" x14ac:dyDescent="0.2">
      <c r="A24" s="251"/>
      <c r="B24" s="250"/>
      <c r="C24" s="253"/>
      <c r="D24" s="54" t="s">
        <v>45</v>
      </c>
      <c r="E24" s="65">
        <v>0</v>
      </c>
      <c r="F24" s="73">
        <f t="shared" si="0"/>
        <v>0</v>
      </c>
      <c r="G24" s="73">
        <v>0</v>
      </c>
      <c r="H24" s="117">
        <v>0</v>
      </c>
      <c r="I24" s="117">
        <v>0</v>
      </c>
      <c r="J24" s="117">
        <v>0</v>
      </c>
      <c r="K24" s="73">
        <v>0</v>
      </c>
      <c r="L24" s="255"/>
      <c r="M24" s="255"/>
      <c r="Q24" s="86"/>
    </row>
    <row r="25" spans="1:17" s="53" customFormat="1" ht="15" customHeight="1" x14ac:dyDescent="0.2">
      <c r="A25" s="262" t="s">
        <v>70</v>
      </c>
      <c r="B25" s="278" t="s">
        <v>243</v>
      </c>
      <c r="C25" s="253" t="s">
        <v>159</v>
      </c>
      <c r="D25" s="55" t="s">
        <v>16</v>
      </c>
      <c r="E25" s="66">
        <f>E27</f>
        <v>0</v>
      </c>
      <c r="F25" s="84">
        <f t="shared" si="0"/>
        <v>32909.410000000003</v>
      </c>
      <c r="G25" s="66">
        <f>SUM(G26:G27)</f>
        <v>20000</v>
      </c>
      <c r="H25" s="66">
        <f t="shared" ref="H25:K25" si="10">SUM(H26:H27)</f>
        <v>4303.1399999999994</v>
      </c>
      <c r="I25" s="66">
        <f t="shared" si="10"/>
        <v>8606.27</v>
      </c>
      <c r="J25" s="66">
        <f t="shared" si="10"/>
        <v>0</v>
      </c>
      <c r="K25" s="66">
        <f t="shared" si="10"/>
        <v>0</v>
      </c>
      <c r="L25" s="254" t="s">
        <v>69</v>
      </c>
      <c r="M25" s="256"/>
      <c r="N25" s="3" t="b">
        <f>SUM(G25:K25)=SUM(F26:F27)</f>
        <v>1</v>
      </c>
      <c r="Q25" s="86"/>
    </row>
    <row r="26" spans="1:17" s="53" customFormat="1" ht="39.75" customHeight="1" x14ac:dyDescent="0.2">
      <c r="A26" s="263"/>
      <c r="B26" s="279"/>
      <c r="C26" s="253"/>
      <c r="D26" s="88" t="s">
        <v>5</v>
      </c>
      <c r="E26" s="73">
        <v>0</v>
      </c>
      <c r="F26" s="73">
        <f t="shared" si="0"/>
        <v>25744.41</v>
      </c>
      <c r="G26" s="73">
        <v>16540</v>
      </c>
      <c r="H26" s="117">
        <v>3068.14</v>
      </c>
      <c r="I26" s="117">
        <v>6136.27</v>
      </c>
      <c r="J26" s="117">
        <f>J32</f>
        <v>0</v>
      </c>
      <c r="K26" s="117">
        <f>K32</f>
        <v>0</v>
      </c>
      <c r="L26" s="254"/>
      <c r="M26" s="254"/>
      <c r="Q26" s="86"/>
    </row>
    <row r="27" spans="1:17" s="53" customFormat="1" ht="60.75" customHeight="1" x14ac:dyDescent="0.2">
      <c r="A27" s="277"/>
      <c r="B27" s="280"/>
      <c r="C27" s="253"/>
      <c r="D27" s="54" t="s">
        <v>45</v>
      </c>
      <c r="E27" s="65">
        <v>0</v>
      </c>
      <c r="F27" s="73">
        <f t="shared" si="0"/>
        <v>7165</v>
      </c>
      <c r="G27" s="73">
        <v>3460</v>
      </c>
      <c r="H27" s="117">
        <v>1235</v>
      </c>
      <c r="I27" s="117">
        <v>2470</v>
      </c>
      <c r="J27" s="117">
        <v>0</v>
      </c>
      <c r="K27" s="73">
        <v>0</v>
      </c>
      <c r="L27" s="255"/>
      <c r="M27" s="255"/>
      <c r="Q27" s="86"/>
    </row>
    <row r="28" spans="1:17" s="53" customFormat="1" ht="15" customHeight="1" x14ac:dyDescent="0.2">
      <c r="A28" s="262" t="s">
        <v>72</v>
      </c>
      <c r="B28" s="278" t="s">
        <v>244</v>
      </c>
      <c r="C28" s="295" t="s">
        <v>159</v>
      </c>
      <c r="D28" s="55" t="s">
        <v>16</v>
      </c>
      <c r="E28" s="66">
        <f>E30</f>
        <v>0</v>
      </c>
      <c r="F28" s="84">
        <f t="shared" si="0"/>
        <v>0</v>
      </c>
      <c r="G28" s="66">
        <f t="shared" ref="G28:K28" si="11">SUM(G29:G30)</f>
        <v>0</v>
      </c>
      <c r="H28" s="66">
        <f t="shared" si="11"/>
        <v>0</v>
      </c>
      <c r="I28" s="66">
        <f t="shared" si="11"/>
        <v>0</v>
      </c>
      <c r="J28" s="66">
        <f t="shared" si="11"/>
        <v>0</v>
      </c>
      <c r="K28" s="66">
        <f t="shared" si="11"/>
        <v>0</v>
      </c>
      <c r="L28" s="256" t="s">
        <v>69</v>
      </c>
      <c r="M28" s="256"/>
      <c r="N28" s="3" t="b">
        <f>SUM(G28:K28)=SUM(F29:F30)</f>
        <v>1</v>
      </c>
      <c r="Q28" s="86"/>
    </row>
    <row r="29" spans="1:17" s="53" customFormat="1" ht="38.25" customHeight="1" x14ac:dyDescent="0.2">
      <c r="A29" s="263"/>
      <c r="B29" s="279"/>
      <c r="C29" s="296"/>
      <c r="D29" s="61" t="s">
        <v>5</v>
      </c>
      <c r="E29" s="65">
        <v>0</v>
      </c>
      <c r="F29" s="73">
        <f t="shared" si="0"/>
        <v>0</v>
      </c>
      <c r="G29" s="73">
        <v>0</v>
      </c>
      <c r="H29" s="117">
        <v>0</v>
      </c>
      <c r="I29" s="117">
        <v>0</v>
      </c>
      <c r="J29" s="117">
        <v>0</v>
      </c>
      <c r="K29" s="73">
        <v>0</v>
      </c>
      <c r="L29" s="254"/>
      <c r="M29" s="254"/>
      <c r="Q29" s="86"/>
    </row>
    <row r="30" spans="1:17" s="53" customFormat="1" ht="67.5" customHeight="1" x14ac:dyDescent="0.2">
      <c r="A30" s="277"/>
      <c r="B30" s="280"/>
      <c r="C30" s="297"/>
      <c r="D30" s="61" t="s">
        <v>45</v>
      </c>
      <c r="E30" s="65">
        <v>0</v>
      </c>
      <c r="F30" s="73">
        <f t="shared" si="0"/>
        <v>0</v>
      </c>
      <c r="G30" s="67">
        <v>0</v>
      </c>
      <c r="H30" s="117">
        <v>0</v>
      </c>
      <c r="I30" s="117">
        <v>0</v>
      </c>
      <c r="J30" s="117">
        <v>0</v>
      </c>
      <c r="K30" s="73">
        <v>0</v>
      </c>
      <c r="L30" s="255"/>
      <c r="M30" s="255"/>
      <c r="Q30" s="86"/>
    </row>
    <row r="31" spans="1:17" s="53" customFormat="1" ht="15" customHeight="1" x14ac:dyDescent="0.2">
      <c r="A31" s="262" t="s">
        <v>78</v>
      </c>
      <c r="B31" s="278" t="s">
        <v>213</v>
      </c>
      <c r="C31" s="295" t="s">
        <v>159</v>
      </c>
      <c r="D31" s="55" t="s">
        <v>16</v>
      </c>
      <c r="E31" s="66">
        <f>E33</f>
        <v>0</v>
      </c>
      <c r="F31" s="84">
        <f t="shared" si="0"/>
        <v>0</v>
      </c>
      <c r="G31" s="66">
        <f t="shared" ref="G31:K31" si="12">SUM(G32:G33)</f>
        <v>0</v>
      </c>
      <c r="H31" s="66">
        <f t="shared" si="12"/>
        <v>0</v>
      </c>
      <c r="I31" s="66">
        <f t="shared" si="12"/>
        <v>0</v>
      </c>
      <c r="J31" s="66">
        <f t="shared" si="12"/>
        <v>0</v>
      </c>
      <c r="K31" s="66">
        <f t="shared" si="12"/>
        <v>0</v>
      </c>
      <c r="L31" s="256" t="s">
        <v>69</v>
      </c>
      <c r="M31" s="256"/>
      <c r="N31" s="3" t="b">
        <f>SUM(G31:K31)=SUM(F32:F33)</f>
        <v>1</v>
      </c>
      <c r="Q31" s="86"/>
    </row>
    <row r="32" spans="1:17" s="53" customFormat="1" ht="38.25" customHeight="1" x14ac:dyDescent="0.2">
      <c r="A32" s="263"/>
      <c r="B32" s="279"/>
      <c r="C32" s="296"/>
      <c r="D32" s="61" t="s">
        <v>5</v>
      </c>
      <c r="E32" s="65">
        <v>0</v>
      </c>
      <c r="F32" s="73">
        <f t="shared" si="0"/>
        <v>0</v>
      </c>
      <c r="G32" s="73">
        <v>0</v>
      </c>
      <c r="H32" s="117">
        <v>0</v>
      </c>
      <c r="I32" s="117">
        <v>0</v>
      </c>
      <c r="J32" s="117">
        <v>0</v>
      </c>
      <c r="K32" s="73">
        <v>0</v>
      </c>
      <c r="L32" s="254"/>
      <c r="M32" s="254"/>
      <c r="Q32" s="86"/>
    </row>
    <row r="33" spans="1:21" s="53" customFormat="1" ht="84.75" customHeight="1" x14ac:dyDescent="0.2">
      <c r="A33" s="277"/>
      <c r="B33" s="280"/>
      <c r="C33" s="297"/>
      <c r="D33" s="61" t="s">
        <v>45</v>
      </c>
      <c r="E33" s="65">
        <v>0</v>
      </c>
      <c r="F33" s="73">
        <f t="shared" si="0"/>
        <v>0</v>
      </c>
      <c r="G33" s="67">
        <v>0</v>
      </c>
      <c r="H33" s="117">
        <v>0</v>
      </c>
      <c r="I33" s="117">
        <v>0</v>
      </c>
      <c r="J33" s="117">
        <v>0</v>
      </c>
      <c r="K33" s="73">
        <v>0</v>
      </c>
      <c r="L33" s="255"/>
      <c r="M33" s="255"/>
      <c r="N33" s="3"/>
      <c r="O33" s="3"/>
      <c r="P33" s="3"/>
      <c r="Q33" s="51"/>
      <c r="R33" s="3"/>
      <c r="S33" s="3"/>
      <c r="T33" s="3"/>
      <c r="U33" s="3"/>
    </row>
    <row r="34" spans="1:21" ht="15" customHeight="1" x14ac:dyDescent="0.2">
      <c r="A34" s="187"/>
      <c r="B34" s="187"/>
      <c r="C34" s="187"/>
      <c r="D34" s="32" t="s">
        <v>21</v>
      </c>
      <c r="E34" s="71"/>
      <c r="F34" s="71">
        <f t="shared" ref="F34:F36" si="13">SUM(G34:K34)</f>
        <v>336800.61000000004</v>
      </c>
      <c r="G34" s="71">
        <f>SUM(G35:G37)</f>
        <v>79361.06</v>
      </c>
      <c r="H34" s="71">
        <f t="shared" ref="H34:K34" si="14">SUM(H35:H37)</f>
        <v>62037.4</v>
      </c>
      <c r="I34" s="71">
        <f t="shared" si="14"/>
        <v>72080.23</v>
      </c>
      <c r="J34" s="71">
        <f t="shared" si="14"/>
        <v>61660.959999999999</v>
      </c>
      <c r="K34" s="71">
        <f t="shared" si="14"/>
        <v>61660.959999999999</v>
      </c>
      <c r="L34" s="114"/>
      <c r="M34" s="114"/>
      <c r="N34" s="3" t="b">
        <f>SUM(G34:K34)=SUM(F35:F37)</f>
        <v>1</v>
      </c>
      <c r="Q34" s="51">
        <f>62905.2-H34</f>
        <v>867.79999999999563</v>
      </c>
    </row>
    <row r="35" spans="1:21" ht="50.25" customHeight="1" x14ac:dyDescent="0.2">
      <c r="A35" s="187"/>
      <c r="B35" s="187"/>
      <c r="C35" s="187"/>
      <c r="D35" s="21" t="s">
        <v>24</v>
      </c>
      <c r="E35" s="68">
        <v>0</v>
      </c>
      <c r="F35" s="68">
        <f t="shared" si="13"/>
        <v>25744.41</v>
      </c>
      <c r="G35" s="68">
        <f>G21</f>
        <v>16540</v>
      </c>
      <c r="H35" s="68">
        <f t="shared" ref="H35:K35" si="15">H21</f>
        <v>3068.14</v>
      </c>
      <c r="I35" s="68">
        <f t="shared" si="15"/>
        <v>6136.27</v>
      </c>
      <c r="J35" s="68">
        <f t="shared" si="15"/>
        <v>0</v>
      </c>
      <c r="K35" s="68">
        <f t="shared" si="15"/>
        <v>0</v>
      </c>
      <c r="L35" s="34"/>
      <c r="M35" s="57"/>
    </row>
    <row r="36" spans="1:21" ht="57" customHeight="1" x14ac:dyDescent="0.2">
      <c r="A36" s="187"/>
      <c r="B36" s="187"/>
      <c r="C36" s="187"/>
      <c r="D36" s="20" t="s">
        <v>41</v>
      </c>
      <c r="E36" s="118">
        <f>E12</f>
        <v>64339.763419999996</v>
      </c>
      <c r="F36" s="118">
        <f t="shared" si="13"/>
        <v>311056.2</v>
      </c>
      <c r="G36" s="118">
        <f>G13+G22</f>
        <v>62821.06</v>
      </c>
      <c r="H36" s="118">
        <f t="shared" ref="H36:K36" si="16">H13+H22</f>
        <v>58969.26</v>
      </c>
      <c r="I36" s="118">
        <f t="shared" si="16"/>
        <v>65943.959999999992</v>
      </c>
      <c r="J36" s="118">
        <f t="shared" si="16"/>
        <v>61660.959999999999</v>
      </c>
      <c r="K36" s="118">
        <f t="shared" si="16"/>
        <v>61660.959999999999</v>
      </c>
      <c r="L36" s="116"/>
      <c r="M36" s="119"/>
      <c r="S36" s="51">
        <f>G36-1500</f>
        <v>61321.06</v>
      </c>
    </row>
    <row r="37" spans="1:21" ht="46.5" customHeight="1" x14ac:dyDescent="0.2">
      <c r="A37" s="187"/>
      <c r="B37" s="187"/>
      <c r="C37" s="187"/>
      <c r="D37" s="21" t="s">
        <v>28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22"/>
      <c r="M37" s="57"/>
    </row>
    <row r="38" spans="1:21" ht="27.75" customHeight="1" x14ac:dyDescent="0.2">
      <c r="A38" s="281" t="s">
        <v>188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3"/>
      <c r="N38" s="23"/>
      <c r="O38" s="23"/>
      <c r="P38" s="23"/>
      <c r="Q38" s="87"/>
      <c r="R38" s="23"/>
      <c r="S38" s="23"/>
      <c r="T38" s="23"/>
      <c r="U38" s="23"/>
    </row>
    <row r="39" spans="1:21" s="23" customFormat="1" ht="20.25" customHeight="1" x14ac:dyDescent="0.2">
      <c r="A39" s="248" t="s">
        <v>32</v>
      </c>
      <c r="B39" s="284" t="s">
        <v>189</v>
      </c>
      <c r="C39" s="287" t="s">
        <v>159</v>
      </c>
      <c r="D39" s="18" t="s">
        <v>16</v>
      </c>
      <c r="E39" s="58">
        <f>E40</f>
        <v>35993.172160000002</v>
      </c>
      <c r="F39" s="84">
        <f>SUM(G39:K39)</f>
        <v>210292.55000000002</v>
      </c>
      <c r="G39" s="66">
        <f>SUM(G40:G40)</f>
        <v>34988.950000000004</v>
      </c>
      <c r="H39" s="66">
        <f t="shared" ref="H39:K39" si="17">SUM(H40:H40)</f>
        <v>34958.050000000003</v>
      </c>
      <c r="I39" s="66">
        <f t="shared" si="17"/>
        <v>43872.850000000006</v>
      </c>
      <c r="J39" s="66">
        <f t="shared" si="17"/>
        <v>48236.350000000006</v>
      </c>
      <c r="K39" s="66">
        <f t="shared" si="17"/>
        <v>48236.350000000006</v>
      </c>
      <c r="L39" s="33"/>
      <c r="M39" s="33"/>
      <c r="N39" s="3" t="b">
        <f>SUM(G39:K39)=SUM(F40:F40)</f>
        <v>1</v>
      </c>
      <c r="Q39" s="87"/>
    </row>
    <row r="40" spans="1:21" s="53" customFormat="1" ht="73.5" customHeight="1" x14ac:dyDescent="0.2">
      <c r="A40" s="248"/>
      <c r="B40" s="285"/>
      <c r="C40" s="287"/>
      <c r="D40" s="141" t="s">
        <v>46</v>
      </c>
      <c r="E40" s="111">
        <f>E42+E44</f>
        <v>35993.172160000002</v>
      </c>
      <c r="F40" s="73">
        <f t="shared" ref="F40:F50" si="18">SUM(G40:K40)</f>
        <v>210292.55000000002</v>
      </c>
      <c r="G40" s="111">
        <f>G42+G44</f>
        <v>34988.950000000004</v>
      </c>
      <c r="H40" s="111">
        <f t="shared" ref="H40:K40" si="19">H42+H44</f>
        <v>34958.050000000003</v>
      </c>
      <c r="I40" s="148">
        <f t="shared" si="19"/>
        <v>43872.850000000006</v>
      </c>
      <c r="J40" s="111">
        <f t="shared" si="19"/>
        <v>48236.350000000006</v>
      </c>
      <c r="K40" s="111">
        <f t="shared" si="19"/>
        <v>48236.350000000006</v>
      </c>
      <c r="L40" s="158" t="s">
        <v>35</v>
      </c>
      <c r="M40" s="142"/>
      <c r="Q40" s="86"/>
    </row>
    <row r="41" spans="1:21" s="53" customFormat="1" ht="15" customHeight="1" x14ac:dyDescent="0.2">
      <c r="A41" s="249" t="s">
        <v>17</v>
      </c>
      <c r="B41" s="250" t="s">
        <v>214</v>
      </c>
      <c r="C41" s="253" t="s">
        <v>159</v>
      </c>
      <c r="D41" s="55" t="s">
        <v>16</v>
      </c>
      <c r="E41" s="69">
        <f>E42</f>
        <v>33470.999159999999</v>
      </c>
      <c r="F41" s="66">
        <f t="shared" si="18"/>
        <v>191512.65000000002</v>
      </c>
      <c r="G41" s="66">
        <f>SUM(G42:G42)</f>
        <v>33988.950000000004</v>
      </c>
      <c r="H41" s="66">
        <f t="shared" ref="H41:K41" si="20">SUM(H42:H42)</f>
        <v>33958.050000000003</v>
      </c>
      <c r="I41" s="66">
        <f t="shared" si="20"/>
        <v>38279.550000000003</v>
      </c>
      <c r="J41" s="66">
        <f t="shared" si="20"/>
        <v>42643.05</v>
      </c>
      <c r="K41" s="66">
        <f t="shared" si="20"/>
        <v>42643.05</v>
      </c>
      <c r="L41" s="256" t="s">
        <v>35</v>
      </c>
      <c r="M41" s="256"/>
      <c r="N41" s="3" t="b">
        <f>SUM(G41:K41)=SUM(F42:F42)</f>
        <v>1</v>
      </c>
      <c r="Q41" s="86"/>
    </row>
    <row r="42" spans="1:21" s="53" customFormat="1" ht="108.75" customHeight="1" x14ac:dyDescent="0.2">
      <c r="A42" s="249"/>
      <c r="B42" s="250"/>
      <c r="C42" s="253"/>
      <c r="D42" s="54" t="s">
        <v>36</v>
      </c>
      <c r="E42" s="70">
        <f>(33460999.16+10000)/1000</f>
        <v>33470.999159999999</v>
      </c>
      <c r="F42" s="73">
        <f t="shared" si="18"/>
        <v>191512.65000000002</v>
      </c>
      <c r="G42" s="73">
        <f>33759.15+229.8</f>
        <v>33988.950000000004</v>
      </c>
      <c r="H42" s="117">
        <f>33728.25+229.8</f>
        <v>33958.050000000003</v>
      </c>
      <c r="I42" s="117">
        <v>38279.550000000003</v>
      </c>
      <c r="J42" s="117">
        <v>42643.05</v>
      </c>
      <c r="K42" s="117">
        <v>42643.05</v>
      </c>
      <c r="L42" s="254"/>
      <c r="M42" s="255"/>
      <c r="Q42" s="86"/>
    </row>
    <row r="43" spans="1:21" s="53" customFormat="1" ht="15.75" x14ac:dyDescent="0.2">
      <c r="A43" s="251" t="s">
        <v>18</v>
      </c>
      <c r="B43" s="250" t="s">
        <v>215</v>
      </c>
      <c r="C43" s="253" t="s">
        <v>159</v>
      </c>
      <c r="D43" s="55" t="s">
        <v>16</v>
      </c>
      <c r="E43" s="69">
        <f>E44</f>
        <v>2522.1729999999998</v>
      </c>
      <c r="F43" s="66">
        <f t="shared" si="18"/>
        <v>18779.900000000001</v>
      </c>
      <c r="G43" s="66">
        <f>SUM(G44:G44)</f>
        <v>1000</v>
      </c>
      <c r="H43" s="66">
        <f t="shared" ref="H43:K43" si="21">SUM(H44:H44)</f>
        <v>1000</v>
      </c>
      <c r="I43" s="66">
        <f t="shared" si="21"/>
        <v>5593.3</v>
      </c>
      <c r="J43" s="66">
        <f t="shared" si="21"/>
        <v>5593.3</v>
      </c>
      <c r="K43" s="66">
        <f t="shared" si="21"/>
        <v>5593.3</v>
      </c>
      <c r="L43" s="256" t="s">
        <v>35</v>
      </c>
      <c r="M43" s="256"/>
      <c r="N43" s="3" t="b">
        <f>SUM(G43:K43)=SUM(F44:F44)</f>
        <v>1</v>
      </c>
      <c r="Q43" s="86"/>
    </row>
    <row r="44" spans="1:21" s="53" customFormat="1" ht="99.75" customHeight="1" x14ac:dyDescent="0.2">
      <c r="A44" s="251"/>
      <c r="B44" s="250"/>
      <c r="C44" s="253"/>
      <c r="D44" s="54" t="s">
        <v>36</v>
      </c>
      <c r="E44" s="65">
        <f>2522173/1000</f>
        <v>2522.1729999999998</v>
      </c>
      <c r="F44" s="73">
        <f t="shared" si="18"/>
        <v>18779.900000000001</v>
      </c>
      <c r="G44" s="73">
        <v>1000</v>
      </c>
      <c r="H44" s="117">
        <v>1000</v>
      </c>
      <c r="I44" s="117">
        <v>5593.3</v>
      </c>
      <c r="J44" s="117">
        <v>5593.3</v>
      </c>
      <c r="K44" s="117">
        <v>5593.3</v>
      </c>
      <c r="L44" s="254"/>
      <c r="M44" s="255"/>
      <c r="Q44" s="86"/>
    </row>
    <row r="45" spans="1:21" s="53" customFormat="1" ht="15.75" x14ac:dyDescent="0.2">
      <c r="A45" s="251" t="s">
        <v>25</v>
      </c>
      <c r="B45" s="286" t="s">
        <v>187</v>
      </c>
      <c r="C45" s="253" t="s">
        <v>159</v>
      </c>
      <c r="D45" s="55" t="s">
        <v>16</v>
      </c>
      <c r="E45" s="69">
        <f>E46</f>
        <v>0</v>
      </c>
      <c r="F45" s="66">
        <f t="shared" si="18"/>
        <v>0</v>
      </c>
      <c r="G45" s="66">
        <f>G46</f>
        <v>0</v>
      </c>
      <c r="H45" s="84">
        <f>H46</f>
        <v>0</v>
      </c>
      <c r="I45" s="84">
        <f>I46</f>
        <v>0</v>
      </c>
      <c r="J45" s="84">
        <f>J46</f>
        <v>0</v>
      </c>
      <c r="K45" s="66">
        <f>K46</f>
        <v>0</v>
      </c>
      <c r="L45" s="256" t="s">
        <v>35</v>
      </c>
      <c r="M45" s="256"/>
      <c r="N45" s="3" t="b">
        <f>SUM(G45:K45)=SUM(F46:F46)</f>
        <v>1</v>
      </c>
      <c r="Q45" s="86"/>
    </row>
    <row r="46" spans="1:21" s="53" customFormat="1" ht="78" customHeight="1" x14ac:dyDescent="0.2">
      <c r="A46" s="251"/>
      <c r="B46" s="250"/>
      <c r="C46" s="253"/>
      <c r="D46" s="54" t="s">
        <v>36</v>
      </c>
      <c r="E46" s="65">
        <v>0</v>
      </c>
      <c r="F46" s="73">
        <f t="shared" si="18"/>
        <v>0</v>
      </c>
      <c r="G46" s="73">
        <f>G48+G50</f>
        <v>0</v>
      </c>
      <c r="H46" s="73">
        <f t="shared" ref="H46:K46" si="22">H48+H50</f>
        <v>0</v>
      </c>
      <c r="I46" s="73">
        <f t="shared" si="22"/>
        <v>0</v>
      </c>
      <c r="J46" s="73">
        <f t="shared" si="22"/>
        <v>0</v>
      </c>
      <c r="K46" s="73">
        <f t="shared" si="22"/>
        <v>0</v>
      </c>
      <c r="L46" s="254"/>
      <c r="M46" s="255"/>
      <c r="Q46" s="86"/>
    </row>
    <row r="47" spans="1:21" s="53" customFormat="1" ht="15.75" x14ac:dyDescent="0.2">
      <c r="A47" s="251" t="s">
        <v>30</v>
      </c>
      <c r="B47" s="250" t="s">
        <v>216</v>
      </c>
      <c r="C47" s="257" t="s">
        <v>159</v>
      </c>
      <c r="D47" s="55" t="s">
        <v>16</v>
      </c>
      <c r="E47" s="69">
        <f>E48</f>
        <v>0</v>
      </c>
      <c r="F47" s="66">
        <f t="shared" si="18"/>
        <v>0</v>
      </c>
      <c r="G47" s="66">
        <f>SUM(G48:G48)</f>
        <v>0</v>
      </c>
      <c r="H47" s="66">
        <f t="shared" ref="H47:K47" si="23">SUM(H48:H48)</f>
        <v>0</v>
      </c>
      <c r="I47" s="66">
        <f t="shared" si="23"/>
        <v>0</v>
      </c>
      <c r="J47" s="66">
        <f t="shared" si="23"/>
        <v>0</v>
      </c>
      <c r="K47" s="66">
        <f t="shared" si="23"/>
        <v>0</v>
      </c>
      <c r="L47" s="256" t="s">
        <v>35</v>
      </c>
      <c r="M47" s="256"/>
      <c r="N47" s="3" t="b">
        <f>SUM(G47:K47)=SUM(F48:F48)</f>
        <v>1</v>
      </c>
      <c r="Q47" s="86"/>
    </row>
    <row r="48" spans="1:21" s="53" customFormat="1" ht="107.25" customHeight="1" x14ac:dyDescent="0.2">
      <c r="A48" s="251"/>
      <c r="B48" s="250"/>
      <c r="C48" s="258"/>
      <c r="D48" s="54" t="s">
        <v>36</v>
      </c>
      <c r="E48" s="65">
        <v>0</v>
      </c>
      <c r="F48" s="73">
        <f t="shared" si="18"/>
        <v>0</v>
      </c>
      <c r="G48" s="73">
        <v>0</v>
      </c>
      <c r="H48" s="117">
        <v>0</v>
      </c>
      <c r="I48" s="117">
        <v>0</v>
      </c>
      <c r="J48" s="117">
        <v>0</v>
      </c>
      <c r="K48" s="73">
        <v>0</v>
      </c>
      <c r="L48" s="254"/>
      <c r="M48" s="255"/>
      <c r="Q48" s="86"/>
    </row>
    <row r="49" spans="1:21" s="53" customFormat="1" ht="15.75" x14ac:dyDescent="0.2">
      <c r="A49" s="251" t="s">
        <v>70</v>
      </c>
      <c r="B49" s="250" t="s">
        <v>217</v>
      </c>
      <c r="C49" s="257" t="s">
        <v>159</v>
      </c>
      <c r="D49" s="55" t="s">
        <v>16</v>
      </c>
      <c r="E49" s="69">
        <f>E50</f>
        <v>0</v>
      </c>
      <c r="F49" s="66">
        <f t="shared" si="18"/>
        <v>0</v>
      </c>
      <c r="G49" s="66">
        <f>SUM(G50:G50)</f>
        <v>0</v>
      </c>
      <c r="H49" s="66">
        <f t="shared" ref="H49:K49" si="24">SUM(H50:H50)</f>
        <v>0</v>
      </c>
      <c r="I49" s="66">
        <f t="shared" si="24"/>
        <v>0</v>
      </c>
      <c r="J49" s="66">
        <f t="shared" si="24"/>
        <v>0</v>
      </c>
      <c r="K49" s="66">
        <f t="shared" si="24"/>
        <v>0</v>
      </c>
      <c r="L49" s="256" t="s">
        <v>35</v>
      </c>
      <c r="M49" s="256"/>
      <c r="N49" s="3" t="b">
        <f>SUM(G49:K49)=SUM(F50:F50)</f>
        <v>1</v>
      </c>
      <c r="Q49" s="86"/>
    </row>
    <row r="50" spans="1:21" s="53" customFormat="1" ht="105" customHeight="1" x14ac:dyDescent="0.2">
      <c r="A50" s="251"/>
      <c r="B50" s="250"/>
      <c r="C50" s="258"/>
      <c r="D50" s="54" t="s">
        <v>41</v>
      </c>
      <c r="E50" s="65">
        <v>0</v>
      </c>
      <c r="F50" s="73">
        <f t="shared" si="18"/>
        <v>0</v>
      </c>
      <c r="G50" s="73">
        <v>0</v>
      </c>
      <c r="H50" s="117">
        <v>0</v>
      </c>
      <c r="I50" s="117">
        <v>0</v>
      </c>
      <c r="J50" s="117">
        <v>0</v>
      </c>
      <c r="K50" s="73">
        <v>0</v>
      </c>
      <c r="L50" s="254"/>
      <c r="M50" s="255"/>
      <c r="N50" s="3"/>
      <c r="O50" s="3"/>
      <c r="P50" s="3"/>
      <c r="Q50" s="51"/>
      <c r="R50" s="3"/>
      <c r="S50" s="3"/>
      <c r="T50" s="3"/>
      <c r="U50" s="3"/>
    </row>
    <row r="51" spans="1:21" ht="19.5" customHeight="1" x14ac:dyDescent="0.2">
      <c r="A51" s="187" t="s">
        <v>20</v>
      </c>
      <c r="B51" s="187"/>
      <c r="C51" s="187"/>
      <c r="D51" s="32" t="s">
        <v>21</v>
      </c>
      <c r="E51" s="71"/>
      <c r="F51" s="66">
        <f>SUM(G51:K51)</f>
        <v>210292.55000000002</v>
      </c>
      <c r="G51" s="71">
        <f>SUM(G52:G53)</f>
        <v>34988.950000000004</v>
      </c>
      <c r="H51" s="71">
        <f>SUM(H52:H53)</f>
        <v>34958.050000000003</v>
      </c>
      <c r="I51" s="71">
        <f>SUM(I52:I53)</f>
        <v>43872.850000000006</v>
      </c>
      <c r="J51" s="71">
        <f>SUM(J52:J53)</f>
        <v>48236.350000000006</v>
      </c>
      <c r="K51" s="71">
        <f>SUM(K52:K53)</f>
        <v>48236.350000000006</v>
      </c>
      <c r="L51" s="31"/>
      <c r="M51" s="31"/>
      <c r="N51" s="3" t="b">
        <f>SUM(G51:K51)=SUM(F52:F53)</f>
        <v>1</v>
      </c>
    </row>
    <row r="52" spans="1:21" ht="51" x14ac:dyDescent="0.2">
      <c r="A52" s="187"/>
      <c r="B52" s="187"/>
      <c r="C52" s="187"/>
      <c r="D52" s="143" t="s">
        <v>24</v>
      </c>
      <c r="E52" s="144"/>
      <c r="F52" s="144">
        <f>SUM(G52:K52)</f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5"/>
      <c r="M52" s="145"/>
    </row>
    <row r="53" spans="1:21" ht="63.75" x14ac:dyDescent="0.2">
      <c r="A53" s="187"/>
      <c r="B53" s="187"/>
      <c r="C53" s="187"/>
      <c r="D53" s="20" t="s">
        <v>235</v>
      </c>
      <c r="E53" s="118">
        <f>E39</f>
        <v>35993.172160000002</v>
      </c>
      <c r="F53" s="118">
        <f t="shared" ref="F53" si="25">SUM(G53:K53)</f>
        <v>210292.55000000002</v>
      </c>
      <c r="G53" s="118">
        <f>G40+G46</f>
        <v>34988.950000000004</v>
      </c>
      <c r="H53" s="118">
        <f>H40+H46</f>
        <v>34958.050000000003</v>
      </c>
      <c r="I53" s="118">
        <f>I40+I46</f>
        <v>43872.850000000006</v>
      </c>
      <c r="J53" s="118">
        <f>J40+J46</f>
        <v>48236.350000000006</v>
      </c>
      <c r="K53" s="118">
        <f>K40+K46</f>
        <v>48236.350000000006</v>
      </c>
      <c r="L53" s="116"/>
      <c r="M53" s="116"/>
    </row>
    <row r="54" spans="1:21" ht="33" customHeight="1" x14ac:dyDescent="0.2">
      <c r="A54" s="252" t="s">
        <v>190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7"/>
      <c r="O54" s="27"/>
      <c r="P54" s="27"/>
      <c r="Q54" s="83"/>
      <c r="R54" s="27"/>
      <c r="S54" s="27"/>
      <c r="T54" s="27"/>
      <c r="U54" s="27"/>
    </row>
    <row r="55" spans="1:21" s="27" customFormat="1" ht="21.75" customHeight="1" x14ac:dyDescent="0.2">
      <c r="A55" s="248" t="s">
        <v>1</v>
      </c>
      <c r="B55" s="259" t="s">
        <v>191</v>
      </c>
      <c r="C55" s="253" t="s">
        <v>159</v>
      </c>
      <c r="D55" s="25" t="s">
        <v>16</v>
      </c>
      <c r="E55" s="58">
        <f>E56</f>
        <v>3397.7482799999998</v>
      </c>
      <c r="F55" s="84">
        <f>SUM(G55:K55)</f>
        <v>32712.629999999997</v>
      </c>
      <c r="G55" s="66">
        <f>SUM(G56:G56)</f>
        <v>6343.67</v>
      </c>
      <c r="H55" s="66">
        <f t="shared" ref="H55:K55" si="26">SUM(H56:H56)</f>
        <v>6343.67</v>
      </c>
      <c r="I55" s="66">
        <f t="shared" si="26"/>
        <v>6484.23</v>
      </c>
      <c r="J55" s="66">
        <f t="shared" si="26"/>
        <v>6770.53</v>
      </c>
      <c r="K55" s="66">
        <f t="shared" si="26"/>
        <v>6770.53</v>
      </c>
      <c r="L55" s="270" t="s">
        <v>88</v>
      </c>
      <c r="M55" s="292"/>
      <c r="N55" s="3" t="b">
        <f>SUM(G55:K55)=SUM(F56:F56)</f>
        <v>1</v>
      </c>
      <c r="Q55" s="83"/>
      <c r="R55" s="83">
        <f>7640.6-H55</f>
        <v>1296.9300000000003</v>
      </c>
    </row>
    <row r="56" spans="1:21" s="27" customFormat="1" ht="75.75" customHeight="1" x14ac:dyDescent="0.2">
      <c r="A56" s="248"/>
      <c r="B56" s="260"/>
      <c r="C56" s="253"/>
      <c r="D56" s="26" t="s">
        <v>71</v>
      </c>
      <c r="E56" s="58">
        <f>E58</f>
        <v>3397.7482799999998</v>
      </c>
      <c r="F56" s="117">
        <f>SUM(G56:K56)</f>
        <v>32712.629999999997</v>
      </c>
      <c r="G56" s="117">
        <f>G58</f>
        <v>6343.67</v>
      </c>
      <c r="H56" s="117">
        <f t="shared" ref="H56:K56" si="27">H58</f>
        <v>6343.67</v>
      </c>
      <c r="I56" s="117">
        <f t="shared" si="27"/>
        <v>6484.23</v>
      </c>
      <c r="J56" s="117">
        <f t="shared" si="27"/>
        <v>6770.53</v>
      </c>
      <c r="K56" s="117">
        <f t="shared" si="27"/>
        <v>6770.53</v>
      </c>
      <c r="L56" s="294"/>
      <c r="M56" s="293"/>
      <c r="N56" s="53"/>
      <c r="O56" s="53"/>
      <c r="P56" s="53"/>
      <c r="Q56" s="86"/>
      <c r="R56" s="53"/>
      <c r="S56" s="53"/>
      <c r="T56" s="53"/>
      <c r="U56" s="53"/>
    </row>
    <row r="57" spans="1:21" s="53" customFormat="1" ht="18" customHeight="1" x14ac:dyDescent="0.2">
      <c r="A57" s="289" t="s">
        <v>17</v>
      </c>
      <c r="B57" s="288" t="s">
        <v>218</v>
      </c>
      <c r="C57" s="290" t="s">
        <v>159</v>
      </c>
      <c r="D57" s="55" t="s">
        <v>16</v>
      </c>
      <c r="E57" s="66">
        <f>E58</f>
        <v>3397.7482799999998</v>
      </c>
      <c r="F57" s="84">
        <f>SUM(G57:K57)</f>
        <v>32712.629999999997</v>
      </c>
      <c r="G57" s="66">
        <f>SUM(G58:G58)</f>
        <v>6343.67</v>
      </c>
      <c r="H57" s="66">
        <f t="shared" ref="H57:K57" si="28">SUM(H58:H58)</f>
        <v>6343.67</v>
      </c>
      <c r="I57" s="66">
        <f t="shared" si="28"/>
        <v>6484.23</v>
      </c>
      <c r="J57" s="66">
        <f t="shared" si="28"/>
        <v>6770.53</v>
      </c>
      <c r="K57" s="66">
        <f t="shared" si="28"/>
        <v>6770.53</v>
      </c>
      <c r="L57" s="270" t="s">
        <v>88</v>
      </c>
      <c r="M57" s="207"/>
      <c r="N57" s="3" t="b">
        <f>SUM(G57:K57)=SUM(F58:F58)</f>
        <v>1</v>
      </c>
      <c r="Q57" s="86"/>
      <c r="R57" s="86"/>
    </row>
    <row r="58" spans="1:21" s="53" customFormat="1" ht="61.5" customHeight="1" x14ac:dyDescent="0.2">
      <c r="A58" s="289"/>
      <c r="B58" s="288"/>
      <c r="C58" s="291"/>
      <c r="D58" s="54" t="s">
        <v>42</v>
      </c>
      <c r="E58" s="84">
        <f>(3354748.28+43000)/1000</f>
        <v>3397.7482799999998</v>
      </c>
      <c r="F58" s="117">
        <f>SUM(G58:K58)</f>
        <v>32712.629999999997</v>
      </c>
      <c r="G58" s="73">
        <v>6343.67</v>
      </c>
      <c r="H58" s="73">
        <v>6343.67</v>
      </c>
      <c r="I58" s="117">
        <v>6484.23</v>
      </c>
      <c r="J58" s="117">
        <v>6770.53</v>
      </c>
      <c r="K58" s="117">
        <v>6770.53</v>
      </c>
      <c r="L58" s="294"/>
      <c r="M58" s="208"/>
      <c r="N58" s="3"/>
      <c r="O58" s="3"/>
      <c r="P58" s="3"/>
      <c r="Q58" s="51"/>
      <c r="R58" s="3"/>
      <c r="S58" s="3"/>
      <c r="T58" s="3"/>
      <c r="U58" s="3"/>
    </row>
    <row r="59" spans="1:21" ht="15.75" x14ac:dyDescent="0.2">
      <c r="A59" s="187" t="s">
        <v>20</v>
      </c>
      <c r="B59" s="187"/>
      <c r="C59" s="187"/>
      <c r="D59" s="19" t="s">
        <v>21</v>
      </c>
      <c r="E59" s="71">
        <f>E60</f>
        <v>3397.7482799999998</v>
      </c>
      <c r="F59" s="71">
        <f t="shared" ref="F59:F64" si="29">SUM(G59:K59)</f>
        <v>32712.629999999997</v>
      </c>
      <c r="G59" s="71">
        <f>G60</f>
        <v>6343.67</v>
      </c>
      <c r="H59" s="84">
        <f t="shared" ref="H59:K59" si="30">H60</f>
        <v>6343.67</v>
      </c>
      <c r="I59" s="84">
        <f t="shared" si="30"/>
        <v>6484.23</v>
      </c>
      <c r="J59" s="84">
        <f t="shared" si="30"/>
        <v>6770.53</v>
      </c>
      <c r="K59" s="71">
        <f t="shared" si="30"/>
        <v>6770.53</v>
      </c>
      <c r="L59" s="28"/>
      <c r="M59" s="85"/>
      <c r="N59" s="3" t="b">
        <f>SUM(G59:K59)=SUM(F60:F60)</f>
        <v>1</v>
      </c>
    </row>
    <row r="60" spans="1:21" ht="63.75" x14ac:dyDescent="0.2">
      <c r="A60" s="187"/>
      <c r="B60" s="187"/>
      <c r="C60" s="187"/>
      <c r="D60" s="20" t="s">
        <v>44</v>
      </c>
      <c r="E60" s="72">
        <f>E55</f>
        <v>3397.7482799999998</v>
      </c>
      <c r="F60" s="118">
        <f t="shared" si="29"/>
        <v>32712.629999999997</v>
      </c>
      <c r="G60" s="118">
        <f>G56</f>
        <v>6343.67</v>
      </c>
      <c r="H60" s="118">
        <f t="shared" ref="H60:K60" si="31">H56</f>
        <v>6343.67</v>
      </c>
      <c r="I60" s="118">
        <f t="shared" si="31"/>
        <v>6484.23</v>
      </c>
      <c r="J60" s="118">
        <f t="shared" si="31"/>
        <v>6770.53</v>
      </c>
      <c r="K60" s="118">
        <f t="shared" si="31"/>
        <v>6770.53</v>
      </c>
      <c r="L60" s="29"/>
      <c r="M60" s="29"/>
    </row>
    <row r="61" spans="1:21" ht="20.25" customHeight="1" x14ac:dyDescent="0.2">
      <c r="A61" s="187" t="s">
        <v>22</v>
      </c>
      <c r="B61" s="187"/>
      <c r="C61" s="187"/>
      <c r="D61" s="19" t="s">
        <v>21</v>
      </c>
      <c r="E61" s="71">
        <f>E62</f>
        <v>0</v>
      </c>
      <c r="F61" s="71">
        <f t="shared" si="29"/>
        <v>579805.78999999992</v>
      </c>
      <c r="G61" s="71">
        <f>SUM(G62:G64)</f>
        <v>120693.68000000001</v>
      </c>
      <c r="H61" s="71">
        <f t="shared" ref="H61:K61" si="32">SUM(H62:H64)</f>
        <v>103339.12</v>
      </c>
      <c r="I61" s="71">
        <f t="shared" si="32"/>
        <v>122437.31</v>
      </c>
      <c r="J61" s="71">
        <f t="shared" si="32"/>
        <v>116667.84</v>
      </c>
      <c r="K61" s="71">
        <f t="shared" si="32"/>
        <v>116667.84</v>
      </c>
      <c r="L61" s="30"/>
      <c r="M61" s="30"/>
      <c r="N61" s="3" t="b">
        <f>SUM(G61:K61)=SUM(F62:F64)</f>
        <v>1</v>
      </c>
      <c r="O61" s="24"/>
      <c r="P61" s="24"/>
      <c r="R61" s="24"/>
      <c r="S61" s="24"/>
      <c r="T61" s="24"/>
    </row>
    <row r="62" spans="1:21" ht="71.25" customHeight="1" x14ac:dyDescent="0.2">
      <c r="A62" s="187"/>
      <c r="B62" s="187"/>
      <c r="C62" s="187"/>
      <c r="D62" s="21" t="s">
        <v>5</v>
      </c>
      <c r="E62" s="68">
        <v>0</v>
      </c>
      <c r="F62" s="68">
        <f t="shared" si="29"/>
        <v>25744.41</v>
      </c>
      <c r="G62" s="68">
        <f>G35+G52</f>
        <v>16540</v>
      </c>
      <c r="H62" s="68">
        <f t="shared" ref="H62:K62" si="33">H35+H52</f>
        <v>3068.14</v>
      </c>
      <c r="I62" s="68">
        <f t="shared" si="33"/>
        <v>6136.27</v>
      </c>
      <c r="J62" s="68">
        <f t="shared" si="33"/>
        <v>0</v>
      </c>
      <c r="K62" s="68">
        <f t="shared" si="33"/>
        <v>0</v>
      </c>
      <c r="L62" s="34"/>
      <c r="M62" s="34"/>
    </row>
    <row r="63" spans="1:21" ht="62.25" customHeight="1" x14ac:dyDescent="0.2">
      <c r="A63" s="187"/>
      <c r="B63" s="187"/>
      <c r="C63" s="187"/>
      <c r="D63" s="20" t="s">
        <v>44</v>
      </c>
      <c r="E63" s="118">
        <f>E36+E53+E60</f>
        <v>103730.68385999999</v>
      </c>
      <c r="F63" s="118">
        <f t="shared" si="29"/>
        <v>554061.38</v>
      </c>
      <c r="G63" s="118">
        <f>G36+G53+G60</f>
        <v>104153.68000000001</v>
      </c>
      <c r="H63" s="118">
        <f t="shared" ref="H63:K63" si="34">H36+H53+H60</f>
        <v>100270.98</v>
      </c>
      <c r="I63" s="118">
        <f t="shared" si="34"/>
        <v>116301.04</v>
      </c>
      <c r="J63" s="118">
        <f t="shared" si="34"/>
        <v>116667.84</v>
      </c>
      <c r="K63" s="118">
        <f t="shared" si="34"/>
        <v>116667.84</v>
      </c>
      <c r="L63" s="116"/>
      <c r="M63" s="116"/>
    </row>
    <row r="64" spans="1:21" ht="46.5" customHeight="1" x14ac:dyDescent="0.2">
      <c r="A64" s="187"/>
      <c r="B64" s="187"/>
      <c r="C64" s="187"/>
      <c r="D64" s="21" t="s">
        <v>28</v>
      </c>
      <c r="E64" s="68">
        <v>0</v>
      </c>
      <c r="F64" s="68">
        <f t="shared" si="29"/>
        <v>0</v>
      </c>
      <c r="G64" s="68">
        <f>G37</f>
        <v>0</v>
      </c>
      <c r="H64" s="68">
        <f t="shared" ref="H64:J64" si="35">H37</f>
        <v>0</v>
      </c>
      <c r="I64" s="68">
        <f t="shared" si="35"/>
        <v>0</v>
      </c>
      <c r="J64" s="68">
        <f t="shared" si="35"/>
        <v>0</v>
      </c>
      <c r="K64" s="68">
        <f>K37</f>
        <v>0</v>
      </c>
      <c r="L64" s="22"/>
      <c r="M64" s="22"/>
      <c r="N64" s="4"/>
    </row>
    <row r="65" spans="1:13" x14ac:dyDescent="0.2">
      <c r="A65" s="109"/>
      <c r="B65" s="4"/>
      <c r="C65" s="4"/>
      <c r="D65" s="4"/>
      <c r="E65" s="17"/>
      <c r="F65" s="17"/>
      <c r="G65" s="17"/>
      <c r="H65" s="77"/>
      <c r="I65" s="77"/>
      <c r="J65" s="77"/>
      <c r="K65" s="17"/>
      <c r="L65" s="4"/>
      <c r="M65" s="4"/>
    </row>
  </sheetData>
  <mergeCells count="104">
    <mergeCell ref="B57:B58"/>
    <mergeCell ref="A57:A58"/>
    <mergeCell ref="C57:C58"/>
    <mergeCell ref="A55:A56"/>
    <mergeCell ref="A51:C53"/>
    <mergeCell ref="C47:C48"/>
    <mergeCell ref="M25:M27"/>
    <mergeCell ref="M45:M46"/>
    <mergeCell ref="M43:M44"/>
    <mergeCell ref="B25:B27"/>
    <mergeCell ref="A39:A40"/>
    <mergeCell ref="A25:A27"/>
    <mergeCell ref="C41:C42"/>
    <mergeCell ref="M55:M56"/>
    <mergeCell ref="L57:L58"/>
    <mergeCell ref="L55:L56"/>
    <mergeCell ref="M57:M58"/>
    <mergeCell ref="M28:M30"/>
    <mergeCell ref="M31:M33"/>
    <mergeCell ref="C31:C33"/>
    <mergeCell ref="L31:L33"/>
    <mergeCell ref="A28:A30"/>
    <mergeCell ref="B28:B30"/>
    <mergeCell ref="C28:C30"/>
    <mergeCell ref="L28:L30"/>
    <mergeCell ref="A31:A33"/>
    <mergeCell ref="B31:B33"/>
    <mergeCell ref="A38:M38"/>
    <mergeCell ref="L41:L42"/>
    <mergeCell ref="B39:B40"/>
    <mergeCell ref="A45:A46"/>
    <mergeCell ref="B45:B46"/>
    <mergeCell ref="A43:A44"/>
    <mergeCell ref="L45:L46"/>
    <mergeCell ref="A41:A42"/>
    <mergeCell ref="B41:B42"/>
    <mergeCell ref="C45:C46"/>
    <mergeCell ref="C43:C44"/>
    <mergeCell ref="L43:L44"/>
    <mergeCell ref="C39:C40"/>
    <mergeCell ref="A1:M1"/>
    <mergeCell ref="A2:M2"/>
    <mergeCell ref="A3:M3"/>
    <mergeCell ref="L16:L17"/>
    <mergeCell ref="M12:M13"/>
    <mergeCell ref="A5:M5"/>
    <mergeCell ref="A6:M6"/>
    <mergeCell ref="A18:A19"/>
    <mergeCell ref="L12:L13"/>
    <mergeCell ref="L8:L9"/>
    <mergeCell ref="C8:C9"/>
    <mergeCell ref="A11:M11"/>
    <mergeCell ref="F8:F9"/>
    <mergeCell ref="G8:K8"/>
    <mergeCell ref="A8:A9"/>
    <mergeCell ref="B8:B9"/>
    <mergeCell ref="D8:D9"/>
    <mergeCell ref="M16:M17"/>
    <mergeCell ref="L18:L19"/>
    <mergeCell ref="M18:M19"/>
    <mergeCell ref="C14:C15"/>
    <mergeCell ref="C16:C17"/>
    <mergeCell ref="E8:E9"/>
    <mergeCell ref="B12:B13"/>
    <mergeCell ref="M8:M9"/>
    <mergeCell ref="M20:M22"/>
    <mergeCell ref="M23:M24"/>
    <mergeCell ref="L14:L15"/>
    <mergeCell ref="A16:A17"/>
    <mergeCell ref="B16:B17"/>
    <mergeCell ref="L20:L22"/>
    <mergeCell ref="A20:A22"/>
    <mergeCell ref="B18:B19"/>
    <mergeCell ref="C18:C19"/>
    <mergeCell ref="C23:C24"/>
    <mergeCell ref="L23:L24"/>
    <mergeCell ref="C12:C13"/>
    <mergeCell ref="B20:B22"/>
    <mergeCell ref="C20:C22"/>
    <mergeCell ref="M14:M15"/>
    <mergeCell ref="A61:C64"/>
    <mergeCell ref="A12:A13"/>
    <mergeCell ref="A14:A15"/>
    <mergeCell ref="B14:B15"/>
    <mergeCell ref="A23:A24"/>
    <mergeCell ref="B23:B24"/>
    <mergeCell ref="A34:C37"/>
    <mergeCell ref="A59:C60"/>
    <mergeCell ref="A54:M54"/>
    <mergeCell ref="C25:C27"/>
    <mergeCell ref="B47:B48"/>
    <mergeCell ref="L25:L27"/>
    <mergeCell ref="L49:L50"/>
    <mergeCell ref="B43:B44"/>
    <mergeCell ref="C49:C50"/>
    <mergeCell ref="M49:M50"/>
    <mergeCell ref="A47:A48"/>
    <mergeCell ref="A49:A50"/>
    <mergeCell ref="L47:L48"/>
    <mergeCell ref="M47:M48"/>
    <mergeCell ref="M41:M42"/>
    <mergeCell ref="B55:B56"/>
    <mergeCell ref="C55:C56"/>
    <mergeCell ref="B49:B50"/>
  </mergeCells>
  <pageMargins left="1.1811023622047245" right="0.39370078740157483" top="0.78740157480314965" bottom="0.78740157480314965" header="0.31496062992125984" footer="0.31496062992125984"/>
  <pageSetup paperSize="9" scale="63" fitToHeight="0" orientation="landscape" r:id="rId1"/>
  <rowBreaks count="3" manualBreakCount="3">
    <brk id="19" max="12" man="1"/>
    <brk id="37" max="12" man="1"/>
    <brk id="50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51"/>
  <sheetViews>
    <sheetView tabSelected="1" view="pageBreakPreview" zoomScale="60" zoomScaleNormal="85" workbookViewId="0">
      <pane xSplit="3" ySplit="5" topLeftCell="D6" activePane="bottomRight" state="frozen"/>
      <selection pane="topRight" activeCell="B1" sqref="B1"/>
      <selection pane="bottomLeft" activeCell="A6" sqref="A6"/>
      <selection pane="bottomRight" activeCell="D8" sqref="D8:G10"/>
    </sheetView>
  </sheetViews>
  <sheetFormatPr defaultRowHeight="15.75" x14ac:dyDescent="0.25"/>
  <cols>
    <col min="1" max="1" width="19.85546875" style="78" customWidth="1"/>
    <col min="2" max="2" width="9.140625" style="78"/>
    <col min="3" max="3" width="4.85546875" style="78" customWidth="1"/>
    <col min="4" max="4" width="34.7109375" style="78" customWidth="1"/>
    <col min="5" max="5" width="19.140625" style="78" customWidth="1"/>
    <col min="6" max="6" width="21" style="78" customWidth="1"/>
    <col min="7" max="8" width="15.5703125" style="78" customWidth="1"/>
    <col min="9" max="9" width="26.28515625" style="78" customWidth="1"/>
    <col min="10" max="10" width="14" style="78" customWidth="1"/>
    <col min="11" max="12" width="14.42578125" style="78" customWidth="1"/>
    <col min="13" max="14" width="11.85546875" style="78" customWidth="1"/>
    <col min="15" max="15" width="17.7109375" style="78" customWidth="1"/>
    <col min="16" max="16384" width="9.140625" style="78"/>
  </cols>
  <sheetData>
    <row r="1" spans="3:15" x14ac:dyDescent="0.25"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</row>
    <row r="2" spans="3:15" ht="40.5" customHeight="1" x14ac:dyDescent="0.25">
      <c r="C2" s="325" t="s">
        <v>233</v>
      </c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</row>
    <row r="3" spans="3:15" x14ac:dyDescent="0.25">
      <c r="C3" s="104"/>
    </row>
    <row r="4" spans="3:15" ht="15" customHeight="1" x14ac:dyDescent="0.25">
      <c r="C4" s="322" t="s">
        <v>81</v>
      </c>
      <c r="D4" s="322" t="s">
        <v>225</v>
      </c>
      <c r="E4" s="322" t="s">
        <v>226</v>
      </c>
      <c r="F4" s="322" t="s">
        <v>227</v>
      </c>
      <c r="G4" s="322" t="s">
        <v>228</v>
      </c>
      <c r="H4" s="322" t="s">
        <v>229</v>
      </c>
      <c r="I4" s="321" t="s">
        <v>82</v>
      </c>
      <c r="J4" s="321" t="s">
        <v>83</v>
      </c>
      <c r="K4" s="321"/>
      <c r="L4" s="321"/>
      <c r="M4" s="321"/>
      <c r="N4" s="322" t="s">
        <v>230</v>
      </c>
      <c r="O4" s="322" t="s">
        <v>84</v>
      </c>
    </row>
    <row r="5" spans="3:15" ht="117.75" customHeight="1" x14ac:dyDescent="0.25">
      <c r="C5" s="323"/>
      <c r="D5" s="323"/>
      <c r="E5" s="323"/>
      <c r="F5" s="323"/>
      <c r="G5" s="323"/>
      <c r="H5" s="323"/>
      <c r="I5" s="321"/>
      <c r="J5" s="103" t="s">
        <v>15</v>
      </c>
      <c r="K5" s="79" t="s">
        <v>47</v>
      </c>
      <c r="L5" s="79" t="s">
        <v>48</v>
      </c>
      <c r="M5" s="79" t="s">
        <v>49</v>
      </c>
      <c r="N5" s="323"/>
      <c r="O5" s="323"/>
    </row>
    <row r="6" spans="3:15" x14ac:dyDescent="0.25">
      <c r="C6" s="103">
        <v>1</v>
      </c>
      <c r="D6" s="103">
        <v>2</v>
      </c>
      <c r="E6" s="103">
        <v>3</v>
      </c>
      <c r="F6" s="103">
        <v>4</v>
      </c>
      <c r="G6" s="103">
        <v>5</v>
      </c>
      <c r="H6" s="103">
        <v>6</v>
      </c>
      <c r="I6" s="103">
        <v>7</v>
      </c>
      <c r="J6" s="103">
        <v>8</v>
      </c>
      <c r="K6" s="103">
        <v>9</v>
      </c>
      <c r="L6" s="103">
        <v>10</v>
      </c>
      <c r="M6" s="103">
        <v>11</v>
      </c>
      <c r="N6" s="139">
        <v>12</v>
      </c>
      <c r="O6" s="139">
        <v>13</v>
      </c>
    </row>
    <row r="7" spans="3:15" x14ac:dyDescent="0.25">
      <c r="C7" s="179" t="s">
        <v>1</v>
      </c>
      <c r="D7" s="330" t="s">
        <v>276</v>
      </c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2"/>
    </row>
    <row r="8" spans="3:15" x14ac:dyDescent="0.25">
      <c r="C8" s="318"/>
      <c r="D8" s="333" t="s">
        <v>281</v>
      </c>
      <c r="E8" s="334"/>
      <c r="F8" s="334"/>
      <c r="G8" s="335"/>
      <c r="H8" s="80">
        <f ca="1">SUM(H8:H10)</f>
        <v>0</v>
      </c>
      <c r="I8" s="176" t="s">
        <v>21</v>
      </c>
      <c r="J8" s="177">
        <f>SUM(K8:M8)</f>
        <v>18000</v>
      </c>
      <c r="K8" s="177">
        <f t="shared" ref="K8:L8" si="0">SUM(K9:K10)</f>
        <v>8000</v>
      </c>
      <c r="L8" s="177">
        <f t="shared" si="0"/>
        <v>0</v>
      </c>
      <c r="M8" s="177">
        <f>SUM(M9:M10)</f>
        <v>10000</v>
      </c>
      <c r="N8" s="81"/>
      <c r="O8" s="140"/>
    </row>
    <row r="9" spans="3:15" ht="31.5" x14ac:dyDescent="0.25">
      <c r="C9" s="319"/>
      <c r="D9" s="336"/>
      <c r="E9" s="337"/>
      <c r="F9" s="337"/>
      <c r="G9" s="338"/>
      <c r="H9" s="157">
        <v>0</v>
      </c>
      <c r="I9" s="105" t="s">
        <v>5</v>
      </c>
      <c r="J9" s="80">
        <f>SUM(K9:M9)</f>
        <v>14146</v>
      </c>
      <c r="K9" s="80">
        <f t="shared" ref="K9:L9" si="1">K12+K15+K18+K21++K24+K27+K30+K33+K36</f>
        <v>6616</v>
      </c>
      <c r="L9" s="80">
        <f t="shared" si="1"/>
        <v>0</v>
      </c>
      <c r="M9" s="80">
        <f>M12+M15+M18+M21++M24+M27+M30+M33+M36</f>
        <v>7530</v>
      </c>
      <c r="N9" s="81"/>
      <c r="O9" s="298"/>
    </row>
    <row r="10" spans="3:15" ht="47.25" x14ac:dyDescent="0.25">
      <c r="C10" s="320"/>
      <c r="D10" s="339"/>
      <c r="E10" s="340"/>
      <c r="F10" s="340"/>
      <c r="G10" s="341"/>
      <c r="H10" s="157">
        <v>0</v>
      </c>
      <c r="I10" s="105" t="s">
        <v>41</v>
      </c>
      <c r="J10" s="80">
        <f>SUM(K10:M10)</f>
        <v>3854</v>
      </c>
      <c r="K10" s="80">
        <f t="shared" ref="K10:L10" si="2">K13+K16+K19+K22+K25+K28+K31+K34+K37</f>
        <v>1384</v>
      </c>
      <c r="L10" s="80">
        <f t="shared" si="2"/>
        <v>0</v>
      </c>
      <c r="M10" s="80">
        <f>M13+M16+M19+M22+M25+M28+M31+M34+M37</f>
        <v>2470</v>
      </c>
      <c r="N10" s="81"/>
      <c r="O10" s="299"/>
    </row>
    <row r="11" spans="3:15" ht="21" customHeight="1" x14ac:dyDescent="0.25">
      <c r="C11" s="318" t="s">
        <v>17</v>
      </c>
      <c r="D11" s="322" t="s">
        <v>267</v>
      </c>
      <c r="E11" s="322" t="s">
        <v>47</v>
      </c>
      <c r="F11" s="322">
        <v>20</v>
      </c>
      <c r="G11" s="326">
        <f>K11</f>
        <v>2000</v>
      </c>
      <c r="H11" s="322">
        <v>0</v>
      </c>
      <c r="I11" s="176" t="s">
        <v>4</v>
      </c>
      <c r="J11" s="177">
        <f>SUM(K11:M11)</f>
        <v>2000</v>
      </c>
      <c r="K11" s="177">
        <f>SUM(K12:K13)</f>
        <v>2000</v>
      </c>
      <c r="L11" s="177">
        <f>SUM(L12:L13)</f>
        <v>0</v>
      </c>
      <c r="M11" s="177">
        <f>SUM(M12:M13)</f>
        <v>0</v>
      </c>
      <c r="N11" s="81"/>
      <c r="O11" s="322" t="s">
        <v>88</v>
      </c>
    </row>
    <row r="12" spans="3:15" ht="31.5" x14ac:dyDescent="0.25">
      <c r="C12" s="319"/>
      <c r="D12" s="329"/>
      <c r="E12" s="329"/>
      <c r="F12" s="329"/>
      <c r="G12" s="327"/>
      <c r="H12" s="329"/>
      <c r="I12" s="105" t="s">
        <v>5</v>
      </c>
      <c r="J12" s="80">
        <f t="shared" ref="J12:J13" si="3">SUM(K12:M12)</f>
        <v>1654</v>
      </c>
      <c r="K12" s="80">
        <v>1654</v>
      </c>
      <c r="L12" s="80">
        <v>0</v>
      </c>
      <c r="M12" s="80">
        <v>0</v>
      </c>
      <c r="N12" s="81"/>
      <c r="O12" s="329"/>
    </row>
    <row r="13" spans="3:15" ht="47.25" x14ac:dyDescent="0.25">
      <c r="C13" s="320"/>
      <c r="D13" s="323"/>
      <c r="E13" s="323"/>
      <c r="F13" s="323"/>
      <c r="G13" s="328"/>
      <c r="H13" s="323"/>
      <c r="I13" s="105" t="s">
        <v>41</v>
      </c>
      <c r="J13" s="80">
        <f t="shared" si="3"/>
        <v>346</v>
      </c>
      <c r="K13" s="80">
        <v>346</v>
      </c>
      <c r="L13" s="80">
        <v>0</v>
      </c>
      <c r="M13" s="80">
        <v>0</v>
      </c>
      <c r="N13" s="81"/>
      <c r="O13" s="323"/>
    </row>
    <row r="14" spans="3:15" ht="28.5" customHeight="1" x14ac:dyDescent="0.25">
      <c r="C14" s="318" t="s">
        <v>18</v>
      </c>
      <c r="D14" s="322" t="s">
        <v>268</v>
      </c>
      <c r="E14" s="322" t="s">
        <v>47</v>
      </c>
      <c r="F14" s="322">
        <v>20</v>
      </c>
      <c r="G14" s="326">
        <f>K14</f>
        <v>2000</v>
      </c>
      <c r="H14" s="322">
        <v>0</v>
      </c>
      <c r="I14" s="176" t="s">
        <v>4</v>
      </c>
      <c r="J14" s="177">
        <f>SUM(K14:M14)</f>
        <v>2000</v>
      </c>
      <c r="K14" s="177">
        <f>SUM(K15:K16)</f>
        <v>2000</v>
      </c>
      <c r="L14" s="177">
        <f>SUM(L15:L16)</f>
        <v>0</v>
      </c>
      <c r="M14" s="177">
        <f>SUM(M15:M16)</f>
        <v>0</v>
      </c>
      <c r="N14" s="81"/>
      <c r="O14" s="322" t="s">
        <v>88</v>
      </c>
    </row>
    <row r="15" spans="3:15" ht="31.5" x14ac:dyDescent="0.25">
      <c r="C15" s="319"/>
      <c r="D15" s="329"/>
      <c r="E15" s="329"/>
      <c r="F15" s="329"/>
      <c r="G15" s="327"/>
      <c r="H15" s="329"/>
      <c r="I15" s="105" t="s">
        <v>5</v>
      </c>
      <c r="J15" s="80">
        <f t="shared" ref="J15:J16" si="4">SUM(K15:M15)</f>
        <v>1654</v>
      </c>
      <c r="K15" s="80">
        <v>1654</v>
      </c>
      <c r="L15" s="80">
        <v>0</v>
      </c>
      <c r="M15" s="80">
        <v>0</v>
      </c>
      <c r="N15" s="81"/>
      <c r="O15" s="329"/>
    </row>
    <row r="16" spans="3:15" ht="47.25" x14ac:dyDescent="0.25">
      <c r="C16" s="320"/>
      <c r="D16" s="323"/>
      <c r="E16" s="323"/>
      <c r="F16" s="323"/>
      <c r="G16" s="328"/>
      <c r="H16" s="323"/>
      <c r="I16" s="105" t="s">
        <v>41</v>
      </c>
      <c r="J16" s="80">
        <f t="shared" si="4"/>
        <v>346</v>
      </c>
      <c r="K16" s="80">
        <v>346</v>
      </c>
      <c r="L16" s="80">
        <v>0</v>
      </c>
      <c r="M16" s="80">
        <v>0</v>
      </c>
      <c r="N16" s="81"/>
      <c r="O16" s="323"/>
    </row>
    <row r="17" spans="3:15" ht="19.5" customHeight="1" x14ac:dyDescent="0.25">
      <c r="C17" s="318" t="s">
        <v>19</v>
      </c>
      <c r="D17" s="322" t="s">
        <v>269</v>
      </c>
      <c r="E17" s="322" t="s">
        <v>47</v>
      </c>
      <c r="F17" s="322">
        <v>20</v>
      </c>
      <c r="G17" s="326">
        <f>K17</f>
        <v>2000</v>
      </c>
      <c r="H17" s="322">
        <v>0</v>
      </c>
      <c r="I17" s="176" t="s">
        <v>4</v>
      </c>
      <c r="J17" s="177">
        <f>SUM(K17:M17)</f>
        <v>2000</v>
      </c>
      <c r="K17" s="177">
        <f>SUM(K18:K19)</f>
        <v>2000</v>
      </c>
      <c r="L17" s="177">
        <f>SUM(L18:L19)</f>
        <v>0</v>
      </c>
      <c r="M17" s="177">
        <f>SUM(M18:M19)</f>
        <v>0</v>
      </c>
      <c r="N17" s="81"/>
      <c r="O17" s="322" t="s">
        <v>88</v>
      </c>
    </row>
    <row r="18" spans="3:15" ht="31.5" x14ac:dyDescent="0.25">
      <c r="C18" s="319"/>
      <c r="D18" s="329"/>
      <c r="E18" s="329"/>
      <c r="F18" s="329"/>
      <c r="G18" s="327"/>
      <c r="H18" s="329"/>
      <c r="I18" s="105" t="s">
        <v>5</v>
      </c>
      <c r="J18" s="80">
        <f t="shared" ref="J18:J19" si="5">SUM(K18:M18)</f>
        <v>1654</v>
      </c>
      <c r="K18" s="80">
        <v>1654</v>
      </c>
      <c r="L18" s="80">
        <v>0</v>
      </c>
      <c r="M18" s="80">
        <v>0</v>
      </c>
      <c r="N18" s="81"/>
      <c r="O18" s="329"/>
    </row>
    <row r="19" spans="3:15" ht="47.25" x14ac:dyDescent="0.25">
      <c r="C19" s="320"/>
      <c r="D19" s="323"/>
      <c r="E19" s="323"/>
      <c r="F19" s="323"/>
      <c r="G19" s="328"/>
      <c r="H19" s="323"/>
      <c r="I19" s="105" t="s">
        <v>41</v>
      </c>
      <c r="J19" s="80">
        <f t="shared" si="5"/>
        <v>346</v>
      </c>
      <c r="K19" s="80">
        <v>346</v>
      </c>
      <c r="L19" s="80">
        <v>0</v>
      </c>
      <c r="M19" s="80">
        <v>0</v>
      </c>
      <c r="N19" s="81"/>
      <c r="O19" s="323"/>
    </row>
    <row r="20" spans="3:15" ht="25.5" customHeight="1" x14ac:dyDescent="0.25">
      <c r="C20" s="318" t="s">
        <v>37</v>
      </c>
      <c r="D20" s="322" t="s">
        <v>270</v>
      </c>
      <c r="E20" s="322" t="s">
        <v>47</v>
      </c>
      <c r="F20" s="322">
        <v>20</v>
      </c>
      <c r="G20" s="326">
        <f>K20</f>
        <v>2000</v>
      </c>
      <c r="H20" s="322">
        <v>0</v>
      </c>
      <c r="I20" s="176" t="s">
        <v>4</v>
      </c>
      <c r="J20" s="177">
        <f>SUM(K20:M20)</f>
        <v>2000</v>
      </c>
      <c r="K20" s="177">
        <f>SUM(K21:K22)</f>
        <v>2000</v>
      </c>
      <c r="L20" s="177">
        <f>SUM(L21:L22)</f>
        <v>0</v>
      </c>
      <c r="M20" s="177">
        <f>SUM(M21:M22)</f>
        <v>0</v>
      </c>
      <c r="N20" s="178"/>
      <c r="O20" s="322" t="s">
        <v>88</v>
      </c>
    </row>
    <row r="21" spans="3:15" ht="31.5" x14ac:dyDescent="0.25">
      <c r="C21" s="319"/>
      <c r="D21" s="329"/>
      <c r="E21" s="329"/>
      <c r="F21" s="329"/>
      <c r="G21" s="327"/>
      <c r="H21" s="329"/>
      <c r="I21" s="105" t="s">
        <v>5</v>
      </c>
      <c r="J21" s="80">
        <f t="shared" ref="J21:J22" si="6">SUM(K21:M21)</f>
        <v>1654</v>
      </c>
      <c r="K21" s="80">
        <v>1654</v>
      </c>
      <c r="L21" s="80">
        <v>0</v>
      </c>
      <c r="M21" s="80">
        <v>0</v>
      </c>
      <c r="N21" s="81"/>
      <c r="O21" s="329"/>
    </row>
    <row r="22" spans="3:15" ht="47.25" x14ac:dyDescent="0.25">
      <c r="C22" s="320"/>
      <c r="D22" s="323"/>
      <c r="E22" s="323"/>
      <c r="F22" s="323"/>
      <c r="G22" s="328"/>
      <c r="H22" s="323"/>
      <c r="I22" s="105" t="s">
        <v>41</v>
      </c>
      <c r="J22" s="80">
        <f t="shared" si="6"/>
        <v>346</v>
      </c>
      <c r="K22" s="80">
        <v>346</v>
      </c>
      <c r="L22" s="80">
        <v>0</v>
      </c>
      <c r="M22" s="80">
        <v>0</v>
      </c>
      <c r="N22" s="81"/>
      <c r="O22" s="323"/>
    </row>
    <row r="23" spans="3:15" ht="30.75" customHeight="1" x14ac:dyDescent="0.25">
      <c r="C23" s="318" t="s">
        <v>38</v>
      </c>
      <c r="D23" s="322" t="s">
        <v>271</v>
      </c>
      <c r="E23" s="322" t="s">
        <v>49</v>
      </c>
      <c r="F23" s="322">
        <v>20</v>
      </c>
      <c r="G23" s="326">
        <f>J23</f>
        <v>2000</v>
      </c>
      <c r="H23" s="322">
        <v>0</v>
      </c>
      <c r="I23" s="176" t="s">
        <v>4</v>
      </c>
      <c r="J23" s="177">
        <f>SUM(K23:M23)</f>
        <v>2000</v>
      </c>
      <c r="K23" s="177">
        <f>SUM(K24:K25)</f>
        <v>0</v>
      </c>
      <c r="L23" s="177">
        <f>SUM(L24:L25)</f>
        <v>0</v>
      </c>
      <c r="M23" s="177">
        <f>SUM(M24:M25)</f>
        <v>2000</v>
      </c>
      <c r="N23" s="81"/>
      <c r="O23" s="322" t="s">
        <v>88</v>
      </c>
    </row>
    <row r="24" spans="3:15" ht="31.5" x14ac:dyDescent="0.25">
      <c r="C24" s="319"/>
      <c r="D24" s="329"/>
      <c r="E24" s="329"/>
      <c r="F24" s="329"/>
      <c r="G24" s="327"/>
      <c r="H24" s="329"/>
      <c r="I24" s="105" t="s">
        <v>5</v>
      </c>
      <c r="J24" s="80">
        <f t="shared" ref="J24:J25" si="7">SUM(K24:M24)</f>
        <v>1506</v>
      </c>
      <c r="K24" s="80">
        <v>0</v>
      </c>
      <c r="L24" s="80">
        <v>0</v>
      </c>
      <c r="M24" s="80">
        <v>1506</v>
      </c>
      <c r="N24" s="81"/>
      <c r="O24" s="329"/>
    </row>
    <row r="25" spans="3:15" ht="47.25" x14ac:dyDescent="0.25">
      <c r="C25" s="320"/>
      <c r="D25" s="323"/>
      <c r="E25" s="323"/>
      <c r="F25" s="323"/>
      <c r="G25" s="328"/>
      <c r="H25" s="323"/>
      <c r="I25" s="105" t="s">
        <v>41</v>
      </c>
      <c r="J25" s="80">
        <f t="shared" si="7"/>
        <v>494</v>
      </c>
      <c r="K25" s="80">
        <v>0</v>
      </c>
      <c r="L25" s="80">
        <v>0</v>
      </c>
      <c r="M25" s="80">
        <v>494</v>
      </c>
      <c r="N25" s="81"/>
      <c r="O25" s="323"/>
    </row>
    <row r="26" spans="3:15" ht="30.75" customHeight="1" x14ac:dyDescent="0.25">
      <c r="C26" s="318" t="s">
        <v>39</v>
      </c>
      <c r="D26" s="322" t="s">
        <v>272</v>
      </c>
      <c r="E26" s="322" t="s">
        <v>49</v>
      </c>
      <c r="F26" s="322">
        <v>20</v>
      </c>
      <c r="G26" s="326">
        <f>J26</f>
        <v>2000</v>
      </c>
      <c r="H26" s="322">
        <v>0</v>
      </c>
      <c r="I26" s="176" t="s">
        <v>4</v>
      </c>
      <c r="J26" s="177">
        <f>SUM(K26:M26)</f>
        <v>2000</v>
      </c>
      <c r="K26" s="177">
        <f>SUM(K27:K28)</f>
        <v>0</v>
      </c>
      <c r="L26" s="177">
        <f>SUM(L27:L28)</f>
        <v>0</v>
      </c>
      <c r="M26" s="177">
        <f>SUM(M27:M28)</f>
        <v>2000</v>
      </c>
      <c r="N26" s="81"/>
      <c r="O26" s="322" t="s">
        <v>88</v>
      </c>
    </row>
    <row r="27" spans="3:15" ht="31.5" x14ac:dyDescent="0.25">
      <c r="C27" s="319"/>
      <c r="D27" s="329"/>
      <c r="E27" s="329"/>
      <c r="F27" s="329"/>
      <c r="G27" s="327"/>
      <c r="H27" s="329"/>
      <c r="I27" s="105" t="s">
        <v>5</v>
      </c>
      <c r="J27" s="80">
        <f t="shared" ref="J27:J28" si="8">SUM(K27:M27)</f>
        <v>1506</v>
      </c>
      <c r="K27" s="80">
        <v>0</v>
      </c>
      <c r="L27" s="80">
        <v>0</v>
      </c>
      <c r="M27" s="80">
        <v>1506</v>
      </c>
      <c r="N27" s="81"/>
      <c r="O27" s="329"/>
    </row>
    <row r="28" spans="3:15" ht="47.25" x14ac:dyDescent="0.25">
      <c r="C28" s="320"/>
      <c r="D28" s="323"/>
      <c r="E28" s="323"/>
      <c r="F28" s="323"/>
      <c r="G28" s="328"/>
      <c r="H28" s="323"/>
      <c r="I28" s="105" t="s">
        <v>41</v>
      </c>
      <c r="J28" s="80">
        <f t="shared" si="8"/>
        <v>494</v>
      </c>
      <c r="K28" s="80">
        <v>0</v>
      </c>
      <c r="L28" s="80">
        <v>0</v>
      </c>
      <c r="M28" s="80">
        <v>494</v>
      </c>
      <c r="N28" s="81"/>
      <c r="O28" s="323"/>
    </row>
    <row r="29" spans="3:15" ht="30.75" customHeight="1" x14ac:dyDescent="0.25">
      <c r="C29" s="318" t="s">
        <v>40</v>
      </c>
      <c r="D29" s="322" t="s">
        <v>273</v>
      </c>
      <c r="E29" s="322" t="s">
        <v>49</v>
      </c>
      <c r="F29" s="322">
        <v>20</v>
      </c>
      <c r="G29" s="326">
        <f>J29</f>
        <v>2000</v>
      </c>
      <c r="H29" s="322">
        <v>0</v>
      </c>
      <c r="I29" s="176" t="s">
        <v>4</v>
      </c>
      <c r="J29" s="177">
        <f>SUM(K29:M29)</f>
        <v>2000</v>
      </c>
      <c r="K29" s="177">
        <f>SUM(K30:K31)</f>
        <v>0</v>
      </c>
      <c r="L29" s="177">
        <f>SUM(L30:L31)</f>
        <v>0</v>
      </c>
      <c r="M29" s="177">
        <f>SUM(M30:M31)</f>
        <v>2000</v>
      </c>
      <c r="N29" s="81"/>
      <c r="O29" s="322" t="s">
        <v>88</v>
      </c>
    </row>
    <row r="30" spans="3:15" ht="31.5" x14ac:dyDescent="0.25">
      <c r="C30" s="319"/>
      <c r="D30" s="329"/>
      <c r="E30" s="329"/>
      <c r="F30" s="329"/>
      <c r="G30" s="327"/>
      <c r="H30" s="329"/>
      <c r="I30" s="105" t="s">
        <v>5</v>
      </c>
      <c r="J30" s="80">
        <f t="shared" ref="J30:J31" si="9">SUM(K30:M30)</f>
        <v>1506</v>
      </c>
      <c r="K30" s="80">
        <v>0</v>
      </c>
      <c r="L30" s="80">
        <v>0</v>
      </c>
      <c r="M30" s="80">
        <v>1506</v>
      </c>
      <c r="N30" s="81"/>
      <c r="O30" s="329"/>
    </row>
    <row r="31" spans="3:15" ht="47.25" x14ac:dyDescent="0.25">
      <c r="C31" s="320"/>
      <c r="D31" s="323"/>
      <c r="E31" s="323"/>
      <c r="F31" s="323"/>
      <c r="G31" s="328"/>
      <c r="H31" s="323"/>
      <c r="I31" s="105" t="s">
        <v>41</v>
      </c>
      <c r="J31" s="80">
        <f t="shared" si="9"/>
        <v>494</v>
      </c>
      <c r="K31" s="80">
        <v>0</v>
      </c>
      <c r="L31" s="80">
        <v>0</v>
      </c>
      <c r="M31" s="80">
        <v>494</v>
      </c>
      <c r="N31" s="81"/>
      <c r="O31" s="323"/>
    </row>
    <row r="32" spans="3:15" ht="29.25" customHeight="1" x14ac:dyDescent="0.25">
      <c r="C32" s="318" t="s">
        <v>55</v>
      </c>
      <c r="D32" s="322" t="s">
        <v>274</v>
      </c>
      <c r="E32" s="322" t="s">
        <v>49</v>
      </c>
      <c r="F32" s="322">
        <v>20</v>
      </c>
      <c r="G32" s="326">
        <f>J32</f>
        <v>2000</v>
      </c>
      <c r="H32" s="322">
        <v>0</v>
      </c>
      <c r="I32" s="176" t="s">
        <v>4</v>
      </c>
      <c r="J32" s="177">
        <f>SUM(K32:M32)</f>
        <v>2000</v>
      </c>
      <c r="K32" s="177">
        <f>SUM(K33:K34)</f>
        <v>0</v>
      </c>
      <c r="L32" s="177">
        <f>SUM(L33:L34)</f>
        <v>0</v>
      </c>
      <c r="M32" s="177">
        <f>SUM(M33:M34)</f>
        <v>2000</v>
      </c>
      <c r="N32" s="81"/>
      <c r="O32" s="322" t="s">
        <v>88</v>
      </c>
    </row>
    <row r="33" spans="3:15" ht="31.5" x14ac:dyDescent="0.25">
      <c r="C33" s="319"/>
      <c r="D33" s="329"/>
      <c r="E33" s="329"/>
      <c r="F33" s="329"/>
      <c r="G33" s="327"/>
      <c r="H33" s="329"/>
      <c r="I33" s="105" t="s">
        <v>5</v>
      </c>
      <c r="J33" s="80">
        <f t="shared" ref="J33:J34" si="10">SUM(K33:M33)</f>
        <v>1506</v>
      </c>
      <c r="K33" s="80">
        <v>0</v>
      </c>
      <c r="L33" s="80">
        <v>0</v>
      </c>
      <c r="M33" s="80">
        <v>1506</v>
      </c>
      <c r="N33" s="81"/>
      <c r="O33" s="329"/>
    </row>
    <row r="34" spans="3:15" ht="47.25" x14ac:dyDescent="0.25">
      <c r="C34" s="320"/>
      <c r="D34" s="323"/>
      <c r="E34" s="323"/>
      <c r="F34" s="323"/>
      <c r="G34" s="328"/>
      <c r="H34" s="323"/>
      <c r="I34" s="105" t="s">
        <v>41</v>
      </c>
      <c r="J34" s="80">
        <f t="shared" si="10"/>
        <v>494</v>
      </c>
      <c r="K34" s="80">
        <v>0</v>
      </c>
      <c r="L34" s="80">
        <v>0</v>
      </c>
      <c r="M34" s="80">
        <v>494</v>
      </c>
      <c r="N34" s="81"/>
      <c r="O34" s="323"/>
    </row>
    <row r="35" spans="3:15" ht="29.25" customHeight="1" x14ac:dyDescent="0.25">
      <c r="C35" s="318" t="s">
        <v>265</v>
      </c>
      <c r="D35" s="322" t="s">
        <v>275</v>
      </c>
      <c r="E35" s="322" t="s">
        <v>49</v>
      </c>
      <c r="F35" s="322">
        <v>20</v>
      </c>
      <c r="G35" s="326">
        <f>J35</f>
        <v>2000</v>
      </c>
      <c r="H35" s="322">
        <v>0</v>
      </c>
      <c r="I35" s="176" t="s">
        <v>4</v>
      </c>
      <c r="J35" s="177">
        <f>SUM(K35:M35)</f>
        <v>2000</v>
      </c>
      <c r="K35" s="177">
        <f>SUM(K36:K37)</f>
        <v>0</v>
      </c>
      <c r="L35" s="177">
        <f>SUM(L36:L37)</f>
        <v>0</v>
      </c>
      <c r="M35" s="177">
        <f>SUM(M36:M37)</f>
        <v>2000</v>
      </c>
      <c r="N35" s="81"/>
      <c r="O35" s="322" t="s">
        <v>88</v>
      </c>
    </row>
    <row r="36" spans="3:15" ht="31.5" x14ac:dyDescent="0.25">
      <c r="C36" s="319"/>
      <c r="D36" s="329"/>
      <c r="E36" s="329"/>
      <c r="F36" s="329"/>
      <c r="G36" s="327"/>
      <c r="H36" s="329"/>
      <c r="I36" s="105" t="s">
        <v>5</v>
      </c>
      <c r="J36" s="80">
        <f t="shared" ref="J36:J37" si="11">SUM(K36:M36)</f>
        <v>1506</v>
      </c>
      <c r="K36" s="80">
        <v>0</v>
      </c>
      <c r="L36" s="80">
        <v>0</v>
      </c>
      <c r="M36" s="80">
        <v>1506</v>
      </c>
      <c r="N36" s="81"/>
      <c r="O36" s="329"/>
    </row>
    <row r="37" spans="3:15" ht="47.25" x14ac:dyDescent="0.25">
      <c r="C37" s="320"/>
      <c r="D37" s="323"/>
      <c r="E37" s="323"/>
      <c r="F37" s="323"/>
      <c r="G37" s="328"/>
      <c r="H37" s="323"/>
      <c r="I37" s="105" t="s">
        <v>41</v>
      </c>
      <c r="J37" s="80">
        <f t="shared" si="11"/>
        <v>494</v>
      </c>
      <c r="K37" s="80">
        <v>0</v>
      </c>
      <c r="L37" s="80">
        <v>0</v>
      </c>
      <c r="M37" s="80">
        <v>494</v>
      </c>
      <c r="N37" s="81"/>
      <c r="O37" s="323"/>
    </row>
    <row r="38" spans="3:15" x14ac:dyDescent="0.25">
      <c r="C38" s="180" t="s">
        <v>231</v>
      </c>
      <c r="D38" s="330" t="s">
        <v>277</v>
      </c>
      <c r="E38" s="331"/>
      <c r="F38" s="331"/>
      <c r="G38" s="331"/>
      <c r="H38" s="331"/>
      <c r="I38" s="331"/>
      <c r="J38" s="331"/>
      <c r="K38" s="331"/>
      <c r="L38" s="331"/>
      <c r="M38" s="331"/>
      <c r="N38" s="331"/>
      <c r="O38" s="332"/>
    </row>
    <row r="39" spans="3:15" x14ac:dyDescent="0.25">
      <c r="C39" s="318" t="s">
        <v>30</v>
      </c>
      <c r="D39" s="300"/>
      <c r="E39" s="301"/>
      <c r="F39" s="301"/>
      <c r="G39" s="301"/>
      <c r="H39" s="302"/>
      <c r="I39" s="176" t="s">
        <v>21</v>
      </c>
      <c r="J39" s="177">
        <f>SUM(K39:M39)</f>
        <v>1384</v>
      </c>
      <c r="K39" s="177">
        <f>K1+K4+K7+K10+K25</f>
        <v>1384</v>
      </c>
      <c r="L39" s="177">
        <f>L1+L4+L7+L10+L25</f>
        <v>0</v>
      </c>
      <c r="M39" s="177">
        <f>SUM(M40:M41)</f>
        <v>0</v>
      </c>
      <c r="N39" s="81"/>
      <c r="O39" s="140"/>
    </row>
    <row r="40" spans="3:15" ht="31.5" x14ac:dyDescent="0.25">
      <c r="C40" s="319"/>
      <c r="D40" s="303"/>
      <c r="E40" s="304"/>
      <c r="F40" s="304"/>
      <c r="G40" s="304"/>
      <c r="H40" s="305"/>
      <c r="I40" s="105" t="s">
        <v>5</v>
      </c>
      <c r="J40" s="80">
        <f>SUM(K40:M40)</f>
        <v>3765</v>
      </c>
      <c r="K40" s="80">
        <f t="shared" ref="K40:L40" si="12">K43</f>
        <v>0</v>
      </c>
      <c r="L40" s="80">
        <f t="shared" si="12"/>
        <v>3765</v>
      </c>
      <c r="M40" s="80">
        <f>M43</f>
        <v>0</v>
      </c>
      <c r="N40" s="81"/>
      <c r="O40" s="298"/>
    </row>
    <row r="41" spans="3:15" ht="47.25" x14ac:dyDescent="0.25">
      <c r="C41" s="319"/>
      <c r="D41" s="306"/>
      <c r="E41" s="307"/>
      <c r="F41" s="307"/>
      <c r="G41" s="307"/>
      <c r="H41" s="308"/>
      <c r="I41" s="105" t="s">
        <v>41</v>
      </c>
      <c r="J41" s="80">
        <f>SUM(K41:M41)</f>
        <v>1235</v>
      </c>
      <c r="K41" s="80">
        <f t="shared" ref="K41:L41" si="13">K44</f>
        <v>0</v>
      </c>
      <c r="L41" s="80">
        <f t="shared" si="13"/>
        <v>1235</v>
      </c>
      <c r="M41" s="80">
        <f>M44</f>
        <v>0</v>
      </c>
      <c r="N41" s="81"/>
      <c r="O41" s="299"/>
    </row>
    <row r="42" spans="3:15" ht="29.25" customHeight="1" x14ac:dyDescent="0.25">
      <c r="C42" s="319"/>
      <c r="D42" s="322" t="s">
        <v>278</v>
      </c>
      <c r="E42" s="322" t="s">
        <v>48</v>
      </c>
      <c r="F42" s="322">
        <v>20</v>
      </c>
      <c r="G42" s="326">
        <f>J42</f>
        <v>5000</v>
      </c>
      <c r="H42" s="322">
        <v>0</v>
      </c>
      <c r="I42" s="176" t="s">
        <v>4</v>
      </c>
      <c r="J42" s="177">
        <f>SUM(K42:M42)</f>
        <v>5000</v>
      </c>
      <c r="K42" s="177">
        <f>SUM(K43:K44)</f>
        <v>0</v>
      </c>
      <c r="L42" s="177">
        <f>SUM(L43:L44)</f>
        <v>5000</v>
      </c>
      <c r="M42" s="177">
        <f>SUM(M43:M44)</f>
        <v>0</v>
      </c>
      <c r="N42" s="81"/>
      <c r="O42" s="322" t="s">
        <v>88</v>
      </c>
    </row>
    <row r="43" spans="3:15" ht="31.5" x14ac:dyDescent="0.25">
      <c r="C43" s="319"/>
      <c r="D43" s="329"/>
      <c r="E43" s="329"/>
      <c r="F43" s="329"/>
      <c r="G43" s="327"/>
      <c r="H43" s="329"/>
      <c r="I43" s="105" t="s">
        <v>5</v>
      </c>
      <c r="J43" s="80">
        <f t="shared" ref="J43:J44" si="14">SUM(K43:M43)</f>
        <v>3765</v>
      </c>
      <c r="K43" s="80">
        <v>0</v>
      </c>
      <c r="L43" s="80">
        <v>3765</v>
      </c>
      <c r="M43" s="80">
        <v>0</v>
      </c>
      <c r="N43" s="81"/>
      <c r="O43" s="329"/>
    </row>
    <row r="44" spans="3:15" ht="47.25" x14ac:dyDescent="0.25">
      <c r="C44" s="320"/>
      <c r="D44" s="323"/>
      <c r="E44" s="323"/>
      <c r="F44" s="323"/>
      <c r="G44" s="328"/>
      <c r="H44" s="323"/>
      <c r="I44" s="105" t="s">
        <v>41</v>
      </c>
      <c r="J44" s="80">
        <f t="shared" si="14"/>
        <v>1235</v>
      </c>
      <c r="K44" s="80">
        <v>0</v>
      </c>
      <c r="L44" s="80">
        <v>1235</v>
      </c>
      <c r="M44" s="80">
        <v>0</v>
      </c>
      <c r="N44" s="81"/>
      <c r="O44" s="323"/>
    </row>
    <row r="45" spans="3:15" x14ac:dyDescent="0.25">
      <c r="C45" s="180" t="s">
        <v>232</v>
      </c>
      <c r="D45" s="330" t="s">
        <v>279</v>
      </c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2"/>
    </row>
    <row r="46" spans="3:15" x14ac:dyDescent="0.25">
      <c r="C46" s="318" t="s">
        <v>85</v>
      </c>
      <c r="D46" s="309"/>
      <c r="E46" s="310"/>
      <c r="F46" s="310"/>
      <c r="G46" s="310"/>
      <c r="H46" s="311"/>
      <c r="I46" s="176" t="s">
        <v>21</v>
      </c>
      <c r="J46" s="177">
        <f>SUM(K46:M46)</f>
        <v>12000</v>
      </c>
      <c r="K46" s="177">
        <f t="shared" ref="K46:L46" si="15">K49</f>
        <v>0</v>
      </c>
      <c r="L46" s="177">
        <f t="shared" si="15"/>
        <v>12000</v>
      </c>
      <c r="M46" s="177">
        <f>M49</f>
        <v>0</v>
      </c>
      <c r="N46" s="343"/>
      <c r="O46" s="298"/>
    </row>
    <row r="47" spans="3:15" ht="31.5" x14ac:dyDescent="0.25">
      <c r="C47" s="319"/>
      <c r="D47" s="312"/>
      <c r="E47" s="313"/>
      <c r="F47" s="313"/>
      <c r="G47" s="313"/>
      <c r="H47" s="314"/>
      <c r="I47" s="105" t="s">
        <v>5</v>
      </c>
      <c r="J47" s="80">
        <f>SUM(K47:M47)</f>
        <v>9924</v>
      </c>
      <c r="K47" s="80">
        <f t="shared" ref="K47:L47" si="16">K50</f>
        <v>0</v>
      </c>
      <c r="L47" s="80">
        <f t="shared" si="16"/>
        <v>9924</v>
      </c>
      <c r="M47" s="80">
        <f>M50</f>
        <v>0</v>
      </c>
      <c r="N47" s="344"/>
      <c r="O47" s="342"/>
    </row>
    <row r="48" spans="3:15" ht="47.25" x14ac:dyDescent="0.25">
      <c r="C48" s="319"/>
      <c r="D48" s="315"/>
      <c r="E48" s="316"/>
      <c r="F48" s="316"/>
      <c r="G48" s="316"/>
      <c r="H48" s="317"/>
      <c r="I48" s="105" t="s">
        <v>41</v>
      </c>
      <c r="J48" s="80">
        <f>SUM(K48:M48)</f>
        <v>2076</v>
      </c>
      <c r="K48" s="80">
        <f t="shared" ref="K48:L48" si="17">K51</f>
        <v>0</v>
      </c>
      <c r="L48" s="80">
        <f t="shared" si="17"/>
        <v>2076</v>
      </c>
      <c r="M48" s="80">
        <f>M51</f>
        <v>0</v>
      </c>
      <c r="N48" s="345"/>
      <c r="O48" s="299"/>
    </row>
    <row r="49" spans="3:15" ht="29.25" customHeight="1" x14ac:dyDescent="0.25">
      <c r="C49" s="319"/>
      <c r="D49" s="322" t="s">
        <v>280</v>
      </c>
      <c r="E49" s="322" t="s">
        <v>47</v>
      </c>
      <c r="F49" s="322">
        <v>30</v>
      </c>
      <c r="G49" s="326">
        <f>J49</f>
        <v>12000</v>
      </c>
      <c r="H49" s="322">
        <v>0</v>
      </c>
      <c r="I49" s="176" t="s">
        <v>4</v>
      </c>
      <c r="J49" s="177">
        <f>SUM(K49:M49)</f>
        <v>12000</v>
      </c>
      <c r="K49" s="177">
        <f>SUM(K50:K51)</f>
        <v>0</v>
      </c>
      <c r="L49" s="177">
        <f>SUM(L50:L51)</f>
        <v>12000</v>
      </c>
      <c r="M49" s="177">
        <f>SUM(M50:M51)</f>
        <v>0</v>
      </c>
      <c r="N49" s="343"/>
      <c r="O49" s="322" t="s">
        <v>88</v>
      </c>
    </row>
    <row r="50" spans="3:15" ht="31.5" x14ac:dyDescent="0.25">
      <c r="C50" s="319"/>
      <c r="D50" s="329"/>
      <c r="E50" s="329"/>
      <c r="F50" s="329"/>
      <c r="G50" s="327"/>
      <c r="H50" s="329"/>
      <c r="I50" s="105" t="s">
        <v>5</v>
      </c>
      <c r="J50" s="80">
        <f t="shared" ref="J50:J51" si="18">SUM(K50:M50)</f>
        <v>9924</v>
      </c>
      <c r="K50" s="80">
        <v>0</v>
      </c>
      <c r="L50" s="80">
        <v>9924</v>
      </c>
      <c r="M50" s="80">
        <v>0</v>
      </c>
      <c r="N50" s="344"/>
      <c r="O50" s="329"/>
    </row>
    <row r="51" spans="3:15" ht="47.25" x14ac:dyDescent="0.25">
      <c r="C51" s="320"/>
      <c r="D51" s="323"/>
      <c r="E51" s="323"/>
      <c r="F51" s="323"/>
      <c r="G51" s="328"/>
      <c r="H51" s="323"/>
      <c r="I51" s="105" t="s">
        <v>41</v>
      </c>
      <c r="J51" s="80">
        <f t="shared" si="18"/>
        <v>2076</v>
      </c>
      <c r="K51" s="80">
        <v>0</v>
      </c>
      <c r="L51" s="80">
        <v>2076</v>
      </c>
      <c r="M51" s="80">
        <v>0</v>
      </c>
      <c r="N51" s="345"/>
      <c r="O51" s="323"/>
    </row>
  </sheetData>
  <mergeCells count="101">
    <mergeCell ref="C29:C31"/>
    <mergeCell ref="D29:D31"/>
    <mergeCell ref="E29:E31"/>
    <mergeCell ref="D45:O45"/>
    <mergeCell ref="D49:D51"/>
    <mergeCell ref="E49:E51"/>
    <mergeCell ref="F49:F51"/>
    <mergeCell ref="G49:G51"/>
    <mergeCell ref="H49:H51"/>
    <mergeCell ref="O49:O51"/>
    <mergeCell ref="O46:O48"/>
    <mergeCell ref="N46:N48"/>
    <mergeCell ref="N49:N51"/>
    <mergeCell ref="D23:D25"/>
    <mergeCell ref="E23:E25"/>
    <mergeCell ref="F23:F25"/>
    <mergeCell ref="G23:G25"/>
    <mergeCell ref="O32:O34"/>
    <mergeCell ref="D7:O7"/>
    <mergeCell ref="D38:O38"/>
    <mergeCell ref="D42:D44"/>
    <mergeCell ref="E42:E44"/>
    <mergeCell ref="F42:F44"/>
    <mergeCell ref="G42:G44"/>
    <mergeCell ref="H42:H44"/>
    <mergeCell ref="O42:O44"/>
    <mergeCell ref="D8:G10"/>
    <mergeCell ref="H23:H25"/>
    <mergeCell ref="O23:O25"/>
    <mergeCell ref="F35:F37"/>
    <mergeCell ref="G35:G37"/>
    <mergeCell ref="H20:H22"/>
    <mergeCell ref="H35:H37"/>
    <mergeCell ref="O35:O37"/>
    <mergeCell ref="C35:C37"/>
    <mergeCell ref="C26:C28"/>
    <mergeCell ref="D26:D28"/>
    <mergeCell ref="E26:E28"/>
    <mergeCell ref="F26:F28"/>
    <mergeCell ref="G26:G28"/>
    <mergeCell ref="H26:H28"/>
    <mergeCell ref="O26:O28"/>
    <mergeCell ref="C32:C34"/>
    <mergeCell ref="D32:D34"/>
    <mergeCell ref="E32:E34"/>
    <mergeCell ref="F32:F34"/>
    <mergeCell ref="G32:G34"/>
    <mergeCell ref="H32:H34"/>
    <mergeCell ref="F29:F31"/>
    <mergeCell ref="G29:G31"/>
    <mergeCell ref="H29:H31"/>
    <mergeCell ref="O29:O31"/>
    <mergeCell ref="C23:C25"/>
    <mergeCell ref="C1:O1"/>
    <mergeCell ref="C2:O2"/>
    <mergeCell ref="C4:C5"/>
    <mergeCell ref="D4:D5"/>
    <mergeCell ref="E4:E5"/>
    <mergeCell ref="F4:F5"/>
    <mergeCell ref="G4:G5"/>
    <mergeCell ref="H4:H5"/>
    <mergeCell ref="G17:G19"/>
    <mergeCell ref="F17:F19"/>
    <mergeCell ref="H17:H19"/>
    <mergeCell ref="O17:O19"/>
    <mergeCell ref="C11:C13"/>
    <mergeCell ref="D11:D13"/>
    <mergeCell ref="E11:E13"/>
    <mergeCell ref="F11:F13"/>
    <mergeCell ref="G11:G13"/>
    <mergeCell ref="O11:O13"/>
    <mergeCell ref="H11:H13"/>
    <mergeCell ref="E14:E16"/>
    <mergeCell ref="F14:F16"/>
    <mergeCell ref="G14:G16"/>
    <mergeCell ref="H14:H16"/>
    <mergeCell ref="O14:O16"/>
    <mergeCell ref="O9:O10"/>
    <mergeCell ref="O40:O41"/>
    <mergeCell ref="D39:H41"/>
    <mergeCell ref="D46:H48"/>
    <mergeCell ref="C39:C44"/>
    <mergeCell ref="C46:C51"/>
    <mergeCell ref="C8:C10"/>
    <mergeCell ref="C14:C16"/>
    <mergeCell ref="I4:I5"/>
    <mergeCell ref="J4:M4"/>
    <mergeCell ref="N4:N5"/>
    <mergeCell ref="O4:O5"/>
    <mergeCell ref="O20:O22"/>
    <mergeCell ref="C20:C22"/>
    <mergeCell ref="D20:D22"/>
    <mergeCell ref="E20:E22"/>
    <mergeCell ref="F20:F22"/>
    <mergeCell ref="G20:G22"/>
    <mergeCell ref="C17:C19"/>
    <mergeCell ref="D17:D19"/>
    <mergeCell ref="D14:D16"/>
    <mergeCell ref="E17:E19"/>
    <mergeCell ref="D35:D37"/>
    <mergeCell ref="E35:E37"/>
  </mergeCells>
  <pageMargins left="0.51181102362204722" right="0.51181102362204722" top="0.74803149606299213" bottom="0.74803149606299213" header="0.31496062992125984" footer="0.31496062992125984"/>
  <pageSetup paperSize="9" scale="54" fitToHeight="0" orientation="landscape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1.Паспорт программы </vt:lpstr>
      <vt:lpstr>2.Планируемые результа</vt:lpstr>
      <vt:lpstr>3.Методика расчета</vt:lpstr>
      <vt:lpstr>4.Паспорт подпрРазвФКиС</vt:lpstr>
      <vt:lpstr>5.Пасп подпрПод.СпРез</vt:lpstr>
      <vt:lpstr>6.Пасп подпр Обесп 3</vt:lpstr>
      <vt:lpstr>Перечень мероприятий</vt:lpstr>
      <vt:lpstr>Прил 9 Адрес. пер. кап.рем</vt:lpstr>
      <vt:lpstr>'1.Паспорт программы '!Область_печати</vt:lpstr>
      <vt:lpstr>'2.Планируемые результа'!Область_печати</vt:lpstr>
      <vt:lpstr>'3.Методика расчета'!Область_печати</vt:lpstr>
      <vt:lpstr>'4.Паспорт подпрРазвФКиС'!Область_печати</vt:lpstr>
      <vt:lpstr>'5.Пасп подпрПод.СпРез'!Область_печати</vt:lpstr>
      <vt:lpstr>'6.Пасп подпр Обесп 3'!Область_печати</vt:lpstr>
      <vt:lpstr>'Перечень мероприятий'!Область_печати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2019-12-25T06:22:30Z</dcterms:modified>
</cp:coreProperties>
</file>