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2980" windowHeight="11910" activeTab="1"/>
  </bookViews>
  <sheets>
    <sheet name="доходы" sheetId="3" r:id="rId1"/>
    <sheet name=" ведомств" sheetId="2" r:id="rId2"/>
    <sheet name="раздел, подраздел" sheetId="5" r:id="rId3"/>
    <sheet name="источники" sheetId="4" r:id="rId4"/>
  </sheets>
  <externalReferences>
    <externalReference r:id="rId5"/>
    <externalReference r:id="rId6"/>
  </externalReferences>
  <definedNames>
    <definedName name="_xlnm._FilterDatabase" localSheetId="1" hidden="1">' ведомств'!$A$13:$X$1367</definedName>
    <definedName name="_xlnm.Print_Titles" localSheetId="1">' ведомств'!$9:$12</definedName>
    <definedName name="_xlnm.Print_Titles" localSheetId="0">доходы!$5:$6</definedName>
    <definedName name="_xlnm.Print_Titles" localSheetId="3">источники!$6:$8</definedName>
    <definedName name="_xlnm.Print_Titles" localSheetId="2">'раздел, подраздел'!$7:$10</definedName>
    <definedName name="_xlnm.Print_Area" localSheetId="3">источники!$A$1:$O$38</definedName>
  </definedNames>
  <calcPr calcId="124519"/>
</workbook>
</file>

<file path=xl/calcChain.xml><?xml version="1.0" encoding="utf-8"?>
<calcChain xmlns="http://schemas.openxmlformats.org/spreadsheetml/2006/main">
  <c r="H50" i="3"/>
  <c r="G50"/>
  <c r="C77"/>
  <c r="D77"/>
  <c r="E77"/>
  <c r="X1367" i="2"/>
  <c r="W1367"/>
  <c r="E11" i="5"/>
  <c r="D11"/>
  <c r="I52"/>
  <c r="I39"/>
  <c r="I35"/>
  <c r="I30"/>
  <c r="I13"/>
  <c r="H30"/>
  <c r="H26"/>
  <c r="H25"/>
  <c r="H21"/>
  <c r="H20"/>
  <c r="H54"/>
  <c r="F54"/>
  <c r="E54"/>
  <c r="F53"/>
  <c r="I53" s="1"/>
  <c r="H51"/>
  <c r="E50"/>
  <c r="F48"/>
  <c r="E48"/>
  <c r="I47"/>
  <c r="I46"/>
  <c r="I45"/>
  <c r="H44"/>
  <c r="F43"/>
  <c r="I42"/>
  <c r="H41"/>
  <c r="E40"/>
  <c r="H39"/>
  <c r="H38"/>
  <c r="I37"/>
  <c r="H36"/>
  <c r="H35"/>
  <c r="E34"/>
  <c r="H33"/>
  <c r="I32"/>
  <c r="E31"/>
  <c r="I31" s="1"/>
  <c r="F31"/>
  <c r="I29"/>
  <c r="H28"/>
  <c r="F27"/>
  <c r="H27" s="1"/>
  <c r="I26"/>
  <c r="I25"/>
  <c r="I24"/>
  <c r="H23"/>
  <c r="E22"/>
  <c r="I21"/>
  <c r="E19"/>
  <c r="F17"/>
  <c r="E17"/>
  <c r="H16"/>
  <c r="F15"/>
  <c r="I15" s="1"/>
  <c r="H14"/>
  <c r="H13"/>
  <c r="H12"/>
  <c r="D54"/>
  <c r="H52"/>
  <c r="D48"/>
  <c r="H47"/>
  <c r="H46"/>
  <c r="H42"/>
  <c r="H37"/>
  <c r="D31"/>
  <c r="D27"/>
  <c r="D17"/>
  <c r="C10"/>
  <c r="B10"/>
  <c r="O30" i="4"/>
  <c r="O29"/>
  <c r="O28"/>
  <c r="O27"/>
  <c r="O34"/>
  <c r="O33"/>
  <c r="O32"/>
  <c r="O31"/>
  <c r="O25"/>
  <c r="O24"/>
  <c r="O16"/>
  <c r="O15"/>
  <c r="O14"/>
  <c r="O13"/>
  <c r="O12"/>
  <c r="N34"/>
  <c r="N33"/>
  <c r="N32"/>
  <c r="N31"/>
  <c r="N30"/>
  <c r="N29"/>
  <c r="N25"/>
  <c r="N24"/>
  <c r="N23"/>
  <c r="N16"/>
  <c r="N15"/>
  <c r="N14"/>
  <c r="N13"/>
  <c r="N12"/>
  <c r="O9"/>
  <c r="N9"/>
  <c r="J26"/>
  <c r="L36"/>
  <c r="K36"/>
  <c r="L35"/>
  <c r="K35"/>
  <c r="L32"/>
  <c r="L31" s="1"/>
  <c r="K31"/>
  <c r="K23"/>
  <c r="O23" s="1"/>
  <c r="L23"/>
  <c r="L20"/>
  <c r="K20"/>
  <c r="L13"/>
  <c r="L12" s="1"/>
  <c r="K13"/>
  <c r="K12" s="1"/>
  <c r="J36"/>
  <c r="J35"/>
  <c r="J33"/>
  <c r="J32"/>
  <c r="J30"/>
  <c r="J29" s="1"/>
  <c r="J23"/>
  <c r="J22"/>
  <c r="J18"/>
  <c r="J17"/>
  <c r="D92" i="3"/>
  <c r="E92"/>
  <c r="H96"/>
  <c r="E47"/>
  <c r="G47" s="1"/>
  <c r="H95"/>
  <c r="H83"/>
  <c r="H82"/>
  <c r="H79"/>
  <c r="H78"/>
  <c r="H74"/>
  <c r="H72"/>
  <c r="H71"/>
  <c r="H70"/>
  <c r="H65"/>
  <c r="H64"/>
  <c r="H62"/>
  <c r="H60"/>
  <c r="H57"/>
  <c r="H55"/>
  <c r="H49"/>
  <c r="H45"/>
  <c r="H42"/>
  <c r="H40"/>
  <c r="H37"/>
  <c r="H36"/>
  <c r="H34"/>
  <c r="H22"/>
  <c r="H19"/>
  <c r="H18"/>
  <c r="G95"/>
  <c r="G83"/>
  <c r="G82"/>
  <c r="G79"/>
  <c r="G78"/>
  <c r="G74"/>
  <c r="G72"/>
  <c r="G71"/>
  <c r="G70"/>
  <c r="G65"/>
  <c r="G64"/>
  <c r="G62"/>
  <c r="G60"/>
  <c r="G57"/>
  <c r="G55"/>
  <c r="G49"/>
  <c r="G45"/>
  <c r="G42"/>
  <c r="G40"/>
  <c r="G37"/>
  <c r="G36"/>
  <c r="G34"/>
  <c r="G22"/>
  <c r="G19"/>
  <c r="G18"/>
  <c r="H15"/>
  <c r="H14"/>
  <c r="H13"/>
  <c r="H12"/>
  <c r="G15"/>
  <c r="G14"/>
  <c r="G13"/>
  <c r="G12"/>
  <c r="H9"/>
  <c r="H10"/>
  <c r="G10"/>
  <c r="H87"/>
  <c r="H84"/>
  <c r="D84"/>
  <c r="E67"/>
  <c r="G66"/>
  <c r="D59"/>
  <c r="H59" s="1"/>
  <c r="D53"/>
  <c r="D52" s="1"/>
  <c r="D47"/>
  <c r="E35"/>
  <c r="D46"/>
  <c r="D35" s="1"/>
  <c r="E32"/>
  <c r="D33"/>
  <c r="D32" s="1"/>
  <c r="E29"/>
  <c r="G29" s="1"/>
  <c r="D30"/>
  <c r="D29" s="1"/>
  <c r="D28"/>
  <c r="H28" s="1"/>
  <c r="D27"/>
  <c r="H27" s="1"/>
  <c r="G26"/>
  <c r="D26"/>
  <c r="H26" s="1"/>
  <c r="D25"/>
  <c r="H25" s="1"/>
  <c r="D24"/>
  <c r="H24" s="1"/>
  <c r="D23"/>
  <c r="H23" s="1"/>
  <c r="E17"/>
  <c r="D17"/>
  <c r="E11"/>
  <c r="H11" s="1"/>
  <c r="D11"/>
  <c r="D8"/>
  <c r="E8"/>
  <c r="C97"/>
  <c r="C94"/>
  <c r="C93"/>
  <c r="C91"/>
  <c r="G91" s="1"/>
  <c r="C90"/>
  <c r="C89"/>
  <c r="C87"/>
  <c r="C86"/>
  <c r="G86" s="1"/>
  <c r="C85"/>
  <c r="G85" s="1"/>
  <c r="C84"/>
  <c r="C81"/>
  <c r="C80"/>
  <c r="C76"/>
  <c r="C75"/>
  <c r="C69"/>
  <c r="C68"/>
  <c r="C67"/>
  <c r="C66"/>
  <c r="C63"/>
  <c r="C59"/>
  <c r="G59" s="1"/>
  <c r="C58"/>
  <c r="C56"/>
  <c r="C53"/>
  <c r="C52" s="1"/>
  <c r="C47"/>
  <c r="C46"/>
  <c r="C35" s="1"/>
  <c r="C33"/>
  <c r="C32" s="1"/>
  <c r="C30"/>
  <c r="C29" s="1"/>
  <c r="C28"/>
  <c r="G28" s="1"/>
  <c r="C27"/>
  <c r="G27" s="1"/>
  <c r="C26"/>
  <c r="C25"/>
  <c r="G25" s="1"/>
  <c r="C24"/>
  <c r="G24" s="1"/>
  <c r="C23"/>
  <c r="C17"/>
  <c r="C11"/>
  <c r="C9"/>
  <c r="C8" s="1"/>
  <c r="G8" s="1"/>
  <c r="X1366" i="2"/>
  <c r="W1366"/>
  <c r="X1365"/>
  <c r="W1365"/>
  <c r="X1364"/>
  <c r="W1364"/>
  <c r="X1363"/>
  <c r="W1363"/>
  <c r="X1362"/>
  <c r="W1362"/>
  <c r="X1361"/>
  <c r="W1361"/>
  <c r="X1360"/>
  <c r="W1360"/>
  <c r="X1359"/>
  <c r="W1359"/>
  <c r="X1358"/>
  <c r="W1358"/>
  <c r="X1357"/>
  <c r="W1357"/>
  <c r="X1356"/>
  <c r="W1356"/>
  <c r="X1355"/>
  <c r="W1355"/>
  <c r="X1354"/>
  <c r="W1354"/>
  <c r="X1353"/>
  <c r="W1353"/>
  <c r="X1352"/>
  <c r="W1352"/>
  <c r="X1351"/>
  <c r="W1351"/>
  <c r="X1350"/>
  <c r="W1350"/>
  <c r="X1349"/>
  <c r="W1349"/>
  <c r="X1348"/>
  <c r="W1348"/>
  <c r="X1347"/>
  <c r="W1347"/>
  <c r="X1346"/>
  <c r="W1346"/>
  <c r="X1345"/>
  <c r="W1345"/>
  <c r="X1344"/>
  <c r="W1344"/>
  <c r="X1343"/>
  <c r="W1343"/>
  <c r="X1342"/>
  <c r="W1342"/>
  <c r="X1341"/>
  <c r="W1341"/>
  <c r="X1340"/>
  <c r="W1340"/>
  <c r="X1339"/>
  <c r="W1339"/>
  <c r="X1338"/>
  <c r="W1338"/>
  <c r="X1337"/>
  <c r="W1337"/>
  <c r="X1336"/>
  <c r="W1336"/>
  <c r="X1335"/>
  <c r="W1335"/>
  <c r="X1334"/>
  <c r="W1334"/>
  <c r="X1333"/>
  <c r="W1333"/>
  <c r="X1332"/>
  <c r="W1332"/>
  <c r="X1331"/>
  <c r="W1331"/>
  <c r="X1330"/>
  <c r="W1330"/>
  <c r="X1329"/>
  <c r="W1329"/>
  <c r="X1328"/>
  <c r="W1328"/>
  <c r="X1327"/>
  <c r="W1327"/>
  <c r="X1326"/>
  <c r="W1326"/>
  <c r="X1325"/>
  <c r="W1325"/>
  <c r="X1324"/>
  <c r="W1324"/>
  <c r="X1323"/>
  <c r="W1323"/>
  <c r="X1322"/>
  <c r="W1322"/>
  <c r="X1321"/>
  <c r="W1321"/>
  <c r="X1320"/>
  <c r="W1320"/>
  <c r="X1319"/>
  <c r="W1319"/>
  <c r="X1318"/>
  <c r="W1318"/>
  <c r="X1317"/>
  <c r="W1317"/>
  <c r="X1316"/>
  <c r="W1316"/>
  <c r="X1315"/>
  <c r="W1315"/>
  <c r="X1314"/>
  <c r="W1314"/>
  <c r="X1313"/>
  <c r="W1313"/>
  <c r="X1312"/>
  <c r="W1312"/>
  <c r="X1311"/>
  <c r="W1311"/>
  <c r="X1310"/>
  <c r="W1310"/>
  <c r="X1309"/>
  <c r="W1309"/>
  <c r="X1308"/>
  <c r="W1308"/>
  <c r="X1307"/>
  <c r="W1307"/>
  <c r="X1306"/>
  <c r="W1306"/>
  <c r="X1305"/>
  <c r="W1305"/>
  <c r="X1304"/>
  <c r="W1304"/>
  <c r="X1303"/>
  <c r="W1303"/>
  <c r="X1302"/>
  <c r="W1302"/>
  <c r="X1301"/>
  <c r="W1301"/>
  <c r="X1300"/>
  <c r="W1300"/>
  <c r="X1299"/>
  <c r="W1299"/>
  <c r="X1298"/>
  <c r="W1298"/>
  <c r="X1297"/>
  <c r="W1297"/>
  <c r="X1296"/>
  <c r="W1296"/>
  <c r="X1295"/>
  <c r="W1295"/>
  <c r="X1294"/>
  <c r="W1294"/>
  <c r="X1293"/>
  <c r="W1293"/>
  <c r="X1292"/>
  <c r="W1292"/>
  <c r="X1291"/>
  <c r="W1291"/>
  <c r="X1290"/>
  <c r="W1290"/>
  <c r="X1289"/>
  <c r="W1289"/>
  <c r="X1288"/>
  <c r="W1288"/>
  <c r="X1287"/>
  <c r="W1287"/>
  <c r="X1286"/>
  <c r="W1286"/>
  <c r="X1285"/>
  <c r="W1285"/>
  <c r="X1284"/>
  <c r="W1284"/>
  <c r="X1283"/>
  <c r="W1283"/>
  <c r="X1282"/>
  <c r="W1282"/>
  <c r="X1281"/>
  <c r="W1281"/>
  <c r="X1280"/>
  <c r="W1280"/>
  <c r="X1279"/>
  <c r="W1279"/>
  <c r="X1278"/>
  <c r="W1278"/>
  <c r="X1277"/>
  <c r="W1277"/>
  <c r="X1276"/>
  <c r="W1276"/>
  <c r="X1275"/>
  <c r="W1275"/>
  <c r="X1274"/>
  <c r="W1274"/>
  <c r="X1273"/>
  <c r="W1273"/>
  <c r="X1272"/>
  <c r="W1272"/>
  <c r="X1271"/>
  <c r="W1271"/>
  <c r="X1270"/>
  <c r="W1270"/>
  <c r="X1269"/>
  <c r="W1269"/>
  <c r="X1268"/>
  <c r="W1268"/>
  <c r="X1267"/>
  <c r="W1267"/>
  <c r="X1266"/>
  <c r="W1266"/>
  <c r="X1265"/>
  <c r="W1265"/>
  <c r="X1264"/>
  <c r="W1264"/>
  <c r="X1263"/>
  <c r="W1263"/>
  <c r="X1262"/>
  <c r="W1262"/>
  <c r="X1261"/>
  <c r="W1261"/>
  <c r="X1260"/>
  <c r="W1260"/>
  <c r="X1259"/>
  <c r="W1259"/>
  <c r="X1258"/>
  <c r="W1258"/>
  <c r="X1257"/>
  <c r="W1257"/>
  <c r="X1256"/>
  <c r="W1256"/>
  <c r="X1255"/>
  <c r="W1255"/>
  <c r="X1254"/>
  <c r="W1254"/>
  <c r="X1253"/>
  <c r="W1253"/>
  <c r="X1252"/>
  <c r="W1252"/>
  <c r="X1251"/>
  <c r="W1251"/>
  <c r="X1250"/>
  <c r="W1250"/>
  <c r="X1249"/>
  <c r="W1249"/>
  <c r="X1248"/>
  <c r="W1248"/>
  <c r="X1247"/>
  <c r="W1247"/>
  <c r="X1246"/>
  <c r="W1246"/>
  <c r="X1245"/>
  <c r="W1245"/>
  <c r="X1244"/>
  <c r="W1244"/>
  <c r="X1243"/>
  <c r="W1243"/>
  <c r="X1242"/>
  <c r="W1242"/>
  <c r="X1241"/>
  <c r="W1241"/>
  <c r="X1240"/>
  <c r="W1240"/>
  <c r="X1239"/>
  <c r="W1239"/>
  <c r="X1238"/>
  <c r="W1238"/>
  <c r="X1237"/>
  <c r="W1237"/>
  <c r="X1236"/>
  <c r="W1236"/>
  <c r="X1235"/>
  <c r="W1235"/>
  <c r="X1234"/>
  <c r="W1234"/>
  <c r="X1233"/>
  <c r="W1233"/>
  <c r="X1232"/>
  <c r="W1232"/>
  <c r="X1231"/>
  <c r="W1231"/>
  <c r="X1230"/>
  <c r="W1230"/>
  <c r="X1229"/>
  <c r="W1229"/>
  <c r="X1228"/>
  <c r="W1228"/>
  <c r="X1227"/>
  <c r="W1227"/>
  <c r="X1226"/>
  <c r="W1226"/>
  <c r="X1225"/>
  <c r="W1225"/>
  <c r="X1224"/>
  <c r="W1224"/>
  <c r="X1223"/>
  <c r="W1223"/>
  <c r="X1222"/>
  <c r="W1222"/>
  <c r="X1221"/>
  <c r="W1221"/>
  <c r="X1220"/>
  <c r="W1220"/>
  <c r="X1219"/>
  <c r="W1219"/>
  <c r="X1218"/>
  <c r="W1218"/>
  <c r="X1217"/>
  <c r="W1217"/>
  <c r="X1216"/>
  <c r="W1216"/>
  <c r="X1215"/>
  <c r="W1215"/>
  <c r="X1214"/>
  <c r="W1214"/>
  <c r="X1213"/>
  <c r="W1213"/>
  <c r="X1212"/>
  <c r="W1212"/>
  <c r="X1211"/>
  <c r="W1211"/>
  <c r="X1210"/>
  <c r="W1210"/>
  <c r="X1209"/>
  <c r="W1209"/>
  <c r="X1208"/>
  <c r="W1208"/>
  <c r="X1207"/>
  <c r="W1207"/>
  <c r="X1206"/>
  <c r="W1206"/>
  <c r="X1205"/>
  <c r="W1205"/>
  <c r="X1204"/>
  <c r="W1204"/>
  <c r="X1203"/>
  <c r="W1203"/>
  <c r="X1202"/>
  <c r="W1202"/>
  <c r="X1201"/>
  <c r="W1201"/>
  <c r="X1200"/>
  <c r="W1200"/>
  <c r="X1199"/>
  <c r="W1199"/>
  <c r="X1198"/>
  <c r="W1198"/>
  <c r="X1197"/>
  <c r="W1197"/>
  <c r="X1196"/>
  <c r="W1196"/>
  <c r="X1195"/>
  <c r="W1195"/>
  <c r="X1194"/>
  <c r="W1194"/>
  <c r="X1193"/>
  <c r="W1193"/>
  <c r="X1192"/>
  <c r="W1192"/>
  <c r="X1191"/>
  <c r="W1191"/>
  <c r="X1190"/>
  <c r="W1190"/>
  <c r="X1189"/>
  <c r="W1189"/>
  <c r="X1188"/>
  <c r="W1188"/>
  <c r="X1187"/>
  <c r="W1187"/>
  <c r="X1186"/>
  <c r="W1186"/>
  <c r="X1185"/>
  <c r="W1185"/>
  <c r="X1184"/>
  <c r="W1184"/>
  <c r="X1183"/>
  <c r="W1183"/>
  <c r="X1182"/>
  <c r="W1182"/>
  <c r="X1181"/>
  <c r="W1181"/>
  <c r="X1180"/>
  <c r="W1180"/>
  <c r="X1179"/>
  <c r="W1179"/>
  <c r="X1178"/>
  <c r="W1178"/>
  <c r="X1177"/>
  <c r="W1177"/>
  <c r="X1176"/>
  <c r="W1176"/>
  <c r="X1175"/>
  <c r="W1175"/>
  <c r="X1174"/>
  <c r="W1174"/>
  <c r="X1173"/>
  <c r="W1173"/>
  <c r="X1172"/>
  <c r="W1172"/>
  <c r="X1171"/>
  <c r="W1171"/>
  <c r="X1170"/>
  <c r="W1170"/>
  <c r="X1169"/>
  <c r="W1169"/>
  <c r="X1168"/>
  <c r="W1168"/>
  <c r="X1167"/>
  <c r="W1167"/>
  <c r="X1166"/>
  <c r="W1166"/>
  <c r="X1165"/>
  <c r="W1165"/>
  <c r="X1164"/>
  <c r="W1164"/>
  <c r="X1163"/>
  <c r="W1163"/>
  <c r="X1162"/>
  <c r="W1162"/>
  <c r="X1161"/>
  <c r="W1161"/>
  <c r="X1160"/>
  <c r="W1160"/>
  <c r="X1159"/>
  <c r="W1159"/>
  <c r="X1158"/>
  <c r="W1158"/>
  <c r="X1157"/>
  <c r="W1157"/>
  <c r="X1156"/>
  <c r="W1156"/>
  <c r="X1155"/>
  <c r="W1155"/>
  <c r="X1154"/>
  <c r="W1154"/>
  <c r="X1153"/>
  <c r="W1153"/>
  <c r="X1152"/>
  <c r="W1152"/>
  <c r="X1151"/>
  <c r="W1151"/>
  <c r="X1150"/>
  <c r="W1150"/>
  <c r="X1149"/>
  <c r="W1149"/>
  <c r="X1148"/>
  <c r="W1148"/>
  <c r="X1147"/>
  <c r="W1147"/>
  <c r="X1146"/>
  <c r="W1146"/>
  <c r="X1145"/>
  <c r="W1145"/>
  <c r="X1144"/>
  <c r="W1144"/>
  <c r="X1143"/>
  <c r="W1143"/>
  <c r="X1142"/>
  <c r="W1142"/>
  <c r="X1141"/>
  <c r="W1141"/>
  <c r="X1140"/>
  <c r="W1140"/>
  <c r="X1139"/>
  <c r="W1139"/>
  <c r="X1138"/>
  <c r="W1138"/>
  <c r="X1137"/>
  <c r="W1137"/>
  <c r="X1136"/>
  <c r="W1136"/>
  <c r="X1135"/>
  <c r="W1135"/>
  <c r="X1134"/>
  <c r="W1134"/>
  <c r="X1133"/>
  <c r="W1133"/>
  <c r="X1132"/>
  <c r="W1132"/>
  <c r="X1131"/>
  <c r="W1131"/>
  <c r="X1130"/>
  <c r="W1130"/>
  <c r="X1129"/>
  <c r="W1129"/>
  <c r="X1128"/>
  <c r="W1128"/>
  <c r="X1127"/>
  <c r="W1127"/>
  <c r="X1126"/>
  <c r="W1126"/>
  <c r="X1125"/>
  <c r="W1125"/>
  <c r="X1124"/>
  <c r="W1124"/>
  <c r="X1123"/>
  <c r="W1123"/>
  <c r="X1122"/>
  <c r="W1122"/>
  <c r="X1121"/>
  <c r="W1121"/>
  <c r="X1120"/>
  <c r="W1120"/>
  <c r="X1119"/>
  <c r="W1119"/>
  <c r="X1118"/>
  <c r="W1118"/>
  <c r="X1117"/>
  <c r="W1117"/>
  <c r="X1116"/>
  <c r="W1116"/>
  <c r="X1115"/>
  <c r="W1115"/>
  <c r="X1114"/>
  <c r="W1114"/>
  <c r="X1113"/>
  <c r="W1113"/>
  <c r="X1112"/>
  <c r="W1112"/>
  <c r="X1111"/>
  <c r="W1111"/>
  <c r="X1110"/>
  <c r="W1110"/>
  <c r="X1109"/>
  <c r="W1109"/>
  <c r="X1108"/>
  <c r="W1108"/>
  <c r="X1107"/>
  <c r="W1107"/>
  <c r="X1106"/>
  <c r="W1106"/>
  <c r="X1105"/>
  <c r="W1105"/>
  <c r="X1104"/>
  <c r="W1104"/>
  <c r="X1103"/>
  <c r="W1103"/>
  <c r="X1102"/>
  <c r="W1102"/>
  <c r="X1101"/>
  <c r="W1101"/>
  <c r="X1100"/>
  <c r="W1100"/>
  <c r="X1099"/>
  <c r="W1099"/>
  <c r="X1098"/>
  <c r="W1098"/>
  <c r="X1097"/>
  <c r="W1097"/>
  <c r="X1096"/>
  <c r="W1096"/>
  <c r="X1095"/>
  <c r="W1095"/>
  <c r="X1094"/>
  <c r="W1094"/>
  <c r="X1093"/>
  <c r="W1093"/>
  <c r="X1092"/>
  <c r="W1092"/>
  <c r="X1091"/>
  <c r="W1091"/>
  <c r="X1090"/>
  <c r="W1090"/>
  <c r="X1089"/>
  <c r="W1089"/>
  <c r="X1088"/>
  <c r="W1088"/>
  <c r="X1087"/>
  <c r="W1087"/>
  <c r="X1086"/>
  <c r="W1086"/>
  <c r="X1085"/>
  <c r="W1085"/>
  <c r="X1084"/>
  <c r="W1084"/>
  <c r="X1083"/>
  <c r="W1083"/>
  <c r="X1082"/>
  <c r="W1082"/>
  <c r="X1081"/>
  <c r="W1081"/>
  <c r="X1080"/>
  <c r="W1080"/>
  <c r="X1079"/>
  <c r="W1079"/>
  <c r="X1078"/>
  <c r="W1078"/>
  <c r="X1077"/>
  <c r="W1077"/>
  <c r="X1076"/>
  <c r="W1076"/>
  <c r="X1075"/>
  <c r="W1075"/>
  <c r="X1074"/>
  <c r="W1074"/>
  <c r="X1073"/>
  <c r="W1073"/>
  <c r="X1072"/>
  <c r="W1072"/>
  <c r="X1071"/>
  <c r="W1071"/>
  <c r="X1070"/>
  <c r="W1070"/>
  <c r="X1069"/>
  <c r="W1069"/>
  <c r="X1068"/>
  <c r="W1068"/>
  <c r="X1067"/>
  <c r="W1067"/>
  <c r="X1066"/>
  <c r="W1066"/>
  <c r="X1065"/>
  <c r="W1065"/>
  <c r="X1064"/>
  <c r="W1064"/>
  <c r="X1063"/>
  <c r="W1063"/>
  <c r="X1062"/>
  <c r="W1062"/>
  <c r="X1061"/>
  <c r="W1061"/>
  <c r="X1060"/>
  <c r="W1060"/>
  <c r="X1059"/>
  <c r="W1059"/>
  <c r="X1058"/>
  <c r="W1058"/>
  <c r="X1057"/>
  <c r="W1057"/>
  <c r="X1056"/>
  <c r="W1056"/>
  <c r="X1055"/>
  <c r="W1055"/>
  <c r="X1054"/>
  <c r="W1054"/>
  <c r="X1053"/>
  <c r="W1053"/>
  <c r="X1052"/>
  <c r="W1052"/>
  <c r="X1051"/>
  <c r="W1051"/>
  <c r="X1050"/>
  <c r="W1050"/>
  <c r="X1049"/>
  <c r="W1049"/>
  <c r="X1048"/>
  <c r="W1048"/>
  <c r="X1047"/>
  <c r="W1047"/>
  <c r="X1046"/>
  <c r="W1046"/>
  <c r="X1045"/>
  <c r="W1045"/>
  <c r="X1044"/>
  <c r="W1044"/>
  <c r="X1043"/>
  <c r="W1043"/>
  <c r="X1042"/>
  <c r="W1042"/>
  <c r="X1041"/>
  <c r="W1041"/>
  <c r="X1040"/>
  <c r="W1040"/>
  <c r="X1039"/>
  <c r="W1039"/>
  <c r="X1038"/>
  <c r="W1038"/>
  <c r="X1037"/>
  <c r="W1037"/>
  <c r="X1036"/>
  <c r="W1036"/>
  <c r="X1035"/>
  <c r="W1035"/>
  <c r="X1034"/>
  <c r="W1034"/>
  <c r="X1033"/>
  <c r="W1033"/>
  <c r="X1032"/>
  <c r="W1032"/>
  <c r="X1031"/>
  <c r="W1031"/>
  <c r="X1030"/>
  <c r="W1030"/>
  <c r="X1029"/>
  <c r="W1029"/>
  <c r="X1028"/>
  <c r="W1028"/>
  <c r="X1027"/>
  <c r="W1027"/>
  <c r="X1026"/>
  <c r="W1026"/>
  <c r="X1025"/>
  <c r="W1025"/>
  <c r="X1024"/>
  <c r="W1024"/>
  <c r="X1023"/>
  <c r="W1023"/>
  <c r="X1022"/>
  <c r="W1022"/>
  <c r="X1021"/>
  <c r="W1021"/>
  <c r="X1020"/>
  <c r="W1020"/>
  <c r="X1019"/>
  <c r="W1019"/>
  <c r="X1018"/>
  <c r="W1018"/>
  <c r="X1017"/>
  <c r="W1017"/>
  <c r="X1016"/>
  <c r="W1016"/>
  <c r="X1015"/>
  <c r="W1015"/>
  <c r="X1014"/>
  <c r="W1014"/>
  <c r="X1013"/>
  <c r="W1013"/>
  <c r="X1012"/>
  <c r="W1012"/>
  <c r="X1011"/>
  <c r="W1011"/>
  <c r="X1010"/>
  <c r="W1010"/>
  <c r="X1009"/>
  <c r="W1009"/>
  <c r="X1008"/>
  <c r="W1008"/>
  <c r="X1007"/>
  <c r="W1007"/>
  <c r="X1006"/>
  <c r="W1006"/>
  <c r="X1005"/>
  <c r="W1005"/>
  <c r="X1004"/>
  <c r="W1004"/>
  <c r="X1003"/>
  <c r="W1003"/>
  <c r="X1002"/>
  <c r="W1002"/>
  <c r="X1001"/>
  <c r="W1001"/>
  <c r="X1000"/>
  <c r="W1000"/>
  <c r="X999"/>
  <c r="W999"/>
  <c r="X998"/>
  <c r="W998"/>
  <c r="X997"/>
  <c r="W997"/>
  <c r="X996"/>
  <c r="W996"/>
  <c r="X995"/>
  <c r="W995"/>
  <c r="X994"/>
  <c r="W994"/>
  <c r="X993"/>
  <c r="W993"/>
  <c r="X992"/>
  <c r="W992"/>
  <c r="X991"/>
  <c r="W991"/>
  <c r="X990"/>
  <c r="W990"/>
  <c r="X989"/>
  <c r="W989"/>
  <c r="X988"/>
  <c r="W988"/>
  <c r="X987"/>
  <c r="W987"/>
  <c r="X986"/>
  <c r="W986"/>
  <c r="X985"/>
  <c r="W985"/>
  <c r="X984"/>
  <c r="W984"/>
  <c r="X983"/>
  <c r="W983"/>
  <c r="X982"/>
  <c r="W982"/>
  <c r="X981"/>
  <c r="W981"/>
  <c r="X980"/>
  <c r="W980"/>
  <c r="X979"/>
  <c r="W979"/>
  <c r="X978"/>
  <c r="W978"/>
  <c r="X977"/>
  <c r="W977"/>
  <c r="X976"/>
  <c r="W976"/>
  <c r="X975"/>
  <c r="W975"/>
  <c r="X974"/>
  <c r="W974"/>
  <c r="X973"/>
  <c r="W973"/>
  <c r="X972"/>
  <c r="W972"/>
  <c r="X971"/>
  <c r="W971"/>
  <c r="X970"/>
  <c r="W970"/>
  <c r="X969"/>
  <c r="W969"/>
  <c r="X968"/>
  <c r="W968"/>
  <c r="X967"/>
  <c r="W967"/>
  <c r="X966"/>
  <c r="W966"/>
  <c r="X965"/>
  <c r="W965"/>
  <c r="X964"/>
  <c r="W964"/>
  <c r="X963"/>
  <c r="W963"/>
  <c r="X962"/>
  <c r="W962"/>
  <c r="X961"/>
  <c r="W961"/>
  <c r="X960"/>
  <c r="W960"/>
  <c r="X959"/>
  <c r="W959"/>
  <c r="X958"/>
  <c r="W958"/>
  <c r="X957"/>
  <c r="W957"/>
  <c r="X956"/>
  <c r="W956"/>
  <c r="X955"/>
  <c r="W955"/>
  <c r="X954"/>
  <c r="W954"/>
  <c r="X953"/>
  <c r="W953"/>
  <c r="X952"/>
  <c r="W952"/>
  <c r="X951"/>
  <c r="W951"/>
  <c r="X950"/>
  <c r="W950"/>
  <c r="X949"/>
  <c r="W949"/>
  <c r="X948"/>
  <c r="W948"/>
  <c r="X947"/>
  <c r="W947"/>
  <c r="X946"/>
  <c r="W946"/>
  <c r="X945"/>
  <c r="W945"/>
  <c r="X944"/>
  <c r="W944"/>
  <c r="X943"/>
  <c r="W943"/>
  <c r="X942"/>
  <c r="W942"/>
  <c r="X941"/>
  <c r="W941"/>
  <c r="X940"/>
  <c r="W940"/>
  <c r="X939"/>
  <c r="W939"/>
  <c r="X938"/>
  <c r="W938"/>
  <c r="X937"/>
  <c r="W937"/>
  <c r="X936"/>
  <c r="W936"/>
  <c r="X935"/>
  <c r="W935"/>
  <c r="X934"/>
  <c r="W934"/>
  <c r="X933"/>
  <c r="W933"/>
  <c r="X932"/>
  <c r="W932"/>
  <c r="X931"/>
  <c r="W931"/>
  <c r="X930"/>
  <c r="W930"/>
  <c r="X929"/>
  <c r="W929"/>
  <c r="X928"/>
  <c r="W928"/>
  <c r="X927"/>
  <c r="W927"/>
  <c r="X926"/>
  <c r="W926"/>
  <c r="X925"/>
  <c r="W925"/>
  <c r="X924"/>
  <c r="W924"/>
  <c r="X923"/>
  <c r="W923"/>
  <c r="X922"/>
  <c r="W922"/>
  <c r="X921"/>
  <c r="W921"/>
  <c r="X920"/>
  <c r="W920"/>
  <c r="X919"/>
  <c r="W919"/>
  <c r="X918"/>
  <c r="W918"/>
  <c r="X917"/>
  <c r="W917"/>
  <c r="X916"/>
  <c r="W916"/>
  <c r="X915"/>
  <c r="W915"/>
  <c r="X914"/>
  <c r="W914"/>
  <c r="X913"/>
  <c r="W913"/>
  <c r="X912"/>
  <c r="W912"/>
  <c r="X911"/>
  <c r="W911"/>
  <c r="X910"/>
  <c r="W910"/>
  <c r="X909"/>
  <c r="W909"/>
  <c r="X908"/>
  <c r="W908"/>
  <c r="X907"/>
  <c r="W907"/>
  <c r="X906"/>
  <c r="W906"/>
  <c r="X905"/>
  <c r="W905"/>
  <c r="X904"/>
  <c r="W904"/>
  <c r="X903"/>
  <c r="W903"/>
  <c r="X902"/>
  <c r="W902"/>
  <c r="X901"/>
  <c r="W901"/>
  <c r="X900"/>
  <c r="W900"/>
  <c r="X899"/>
  <c r="W899"/>
  <c r="X898"/>
  <c r="W898"/>
  <c r="X897"/>
  <c r="W897"/>
  <c r="X896"/>
  <c r="W896"/>
  <c r="X895"/>
  <c r="W895"/>
  <c r="X894"/>
  <c r="W894"/>
  <c r="X893"/>
  <c r="W893"/>
  <c r="X892"/>
  <c r="W892"/>
  <c r="X891"/>
  <c r="W891"/>
  <c r="X890"/>
  <c r="W890"/>
  <c r="X889"/>
  <c r="W889"/>
  <c r="X888"/>
  <c r="W888"/>
  <c r="X887"/>
  <c r="W887"/>
  <c r="X886"/>
  <c r="W886"/>
  <c r="X885"/>
  <c r="W885"/>
  <c r="X884"/>
  <c r="W884"/>
  <c r="X883"/>
  <c r="W883"/>
  <c r="X882"/>
  <c r="W882"/>
  <c r="X881"/>
  <c r="W881"/>
  <c r="X880"/>
  <c r="W880"/>
  <c r="X879"/>
  <c r="W879"/>
  <c r="X878"/>
  <c r="W878"/>
  <c r="X877"/>
  <c r="W877"/>
  <c r="X876"/>
  <c r="W876"/>
  <c r="X875"/>
  <c r="W875"/>
  <c r="X874"/>
  <c r="W874"/>
  <c r="X873"/>
  <c r="W873"/>
  <c r="X872"/>
  <c r="W872"/>
  <c r="X871"/>
  <c r="W871"/>
  <c r="X870"/>
  <c r="W870"/>
  <c r="X869"/>
  <c r="W869"/>
  <c r="X868"/>
  <c r="W868"/>
  <c r="X867"/>
  <c r="W867"/>
  <c r="X866"/>
  <c r="W866"/>
  <c r="X865"/>
  <c r="W865"/>
  <c r="X864"/>
  <c r="W864"/>
  <c r="X863"/>
  <c r="W863"/>
  <c r="X862"/>
  <c r="W862"/>
  <c r="X861"/>
  <c r="W861"/>
  <c r="X860"/>
  <c r="W860"/>
  <c r="X859"/>
  <c r="W859"/>
  <c r="X858"/>
  <c r="W858"/>
  <c r="X857"/>
  <c r="W857"/>
  <c r="X856"/>
  <c r="W856"/>
  <c r="X855"/>
  <c r="W855"/>
  <c r="X854"/>
  <c r="W854"/>
  <c r="X853"/>
  <c r="W853"/>
  <c r="X852"/>
  <c r="W852"/>
  <c r="X851"/>
  <c r="W851"/>
  <c r="X850"/>
  <c r="W850"/>
  <c r="X849"/>
  <c r="W849"/>
  <c r="X848"/>
  <c r="W848"/>
  <c r="X847"/>
  <c r="W847"/>
  <c r="X846"/>
  <c r="W846"/>
  <c r="X845"/>
  <c r="W845"/>
  <c r="X844"/>
  <c r="W844"/>
  <c r="X843"/>
  <c r="W843"/>
  <c r="X842"/>
  <c r="W842"/>
  <c r="X841"/>
  <c r="W841"/>
  <c r="X840"/>
  <c r="W840"/>
  <c r="X839"/>
  <c r="W839"/>
  <c r="X838"/>
  <c r="W838"/>
  <c r="X837"/>
  <c r="W837"/>
  <c r="X836"/>
  <c r="W836"/>
  <c r="X835"/>
  <c r="W835"/>
  <c r="X834"/>
  <c r="W834"/>
  <c r="X833"/>
  <c r="W833"/>
  <c r="X832"/>
  <c r="W832"/>
  <c r="X831"/>
  <c r="W831"/>
  <c r="X830"/>
  <c r="W830"/>
  <c r="X829"/>
  <c r="W829"/>
  <c r="X828"/>
  <c r="W828"/>
  <c r="X827"/>
  <c r="W827"/>
  <c r="X826"/>
  <c r="W826"/>
  <c r="X825"/>
  <c r="W825"/>
  <c r="X824"/>
  <c r="W824"/>
  <c r="X823"/>
  <c r="W823"/>
  <c r="X822"/>
  <c r="W822"/>
  <c r="X821"/>
  <c r="W821"/>
  <c r="X820"/>
  <c r="W820"/>
  <c r="X819"/>
  <c r="W819"/>
  <c r="X818"/>
  <c r="W818"/>
  <c r="X817"/>
  <c r="W817"/>
  <c r="X816"/>
  <c r="W816"/>
  <c r="X815"/>
  <c r="W815"/>
  <c r="X814"/>
  <c r="W814"/>
  <c r="X813"/>
  <c r="W813"/>
  <c r="X812"/>
  <c r="W812"/>
  <c r="X811"/>
  <c r="W811"/>
  <c r="X810"/>
  <c r="W810"/>
  <c r="X809"/>
  <c r="W809"/>
  <c r="X808"/>
  <c r="W808"/>
  <c r="X807"/>
  <c r="W807"/>
  <c r="X806"/>
  <c r="W806"/>
  <c r="X805"/>
  <c r="W805"/>
  <c r="X804"/>
  <c r="W804"/>
  <c r="X803"/>
  <c r="W803"/>
  <c r="X802"/>
  <c r="W802"/>
  <c r="X801"/>
  <c r="W801"/>
  <c r="X800"/>
  <c r="W800"/>
  <c r="X799"/>
  <c r="W799"/>
  <c r="X798"/>
  <c r="W798"/>
  <c r="X797"/>
  <c r="W797"/>
  <c r="X796"/>
  <c r="W796"/>
  <c r="X795"/>
  <c r="W795"/>
  <c r="X794"/>
  <c r="W794"/>
  <c r="X793"/>
  <c r="W793"/>
  <c r="X792"/>
  <c r="W792"/>
  <c r="X791"/>
  <c r="W791"/>
  <c r="X790"/>
  <c r="W790"/>
  <c r="X789"/>
  <c r="W789"/>
  <c r="X788"/>
  <c r="W788"/>
  <c r="X787"/>
  <c r="W787"/>
  <c r="X786"/>
  <c r="W786"/>
  <c r="X785"/>
  <c r="W785"/>
  <c r="X784"/>
  <c r="W784"/>
  <c r="X783"/>
  <c r="W783"/>
  <c r="X782"/>
  <c r="W782"/>
  <c r="X781"/>
  <c r="W781"/>
  <c r="X780"/>
  <c r="W780"/>
  <c r="X779"/>
  <c r="W779"/>
  <c r="X778"/>
  <c r="W778"/>
  <c r="X777"/>
  <c r="W777"/>
  <c r="X776"/>
  <c r="W776"/>
  <c r="X775"/>
  <c r="W775"/>
  <c r="X774"/>
  <c r="W774"/>
  <c r="X773"/>
  <c r="W773"/>
  <c r="X772"/>
  <c r="W772"/>
  <c r="X771"/>
  <c r="W771"/>
  <c r="X770"/>
  <c r="W770"/>
  <c r="X769"/>
  <c r="W769"/>
  <c r="X768"/>
  <c r="W768"/>
  <c r="X767"/>
  <c r="W767"/>
  <c r="X766"/>
  <c r="W766"/>
  <c r="X765"/>
  <c r="W765"/>
  <c r="X764"/>
  <c r="W764"/>
  <c r="X763"/>
  <c r="W763"/>
  <c r="X762"/>
  <c r="W762"/>
  <c r="X761"/>
  <c r="W761"/>
  <c r="X760"/>
  <c r="W760"/>
  <c r="X759"/>
  <c r="W759"/>
  <c r="X758"/>
  <c r="W758"/>
  <c r="X757"/>
  <c r="W757"/>
  <c r="X756"/>
  <c r="W756"/>
  <c r="X755"/>
  <c r="W755"/>
  <c r="X754"/>
  <c r="W754"/>
  <c r="X753"/>
  <c r="W753"/>
  <c r="X752"/>
  <c r="W752"/>
  <c r="X751"/>
  <c r="W751"/>
  <c r="X750"/>
  <c r="W750"/>
  <c r="X749"/>
  <c r="W749"/>
  <c r="X748"/>
  <c r="W748"/>
  <c r="X747"/>
  <c r="W747"/>
  <c r="X746"/>
  <c r="W746"/>
  <c r="X745"/>
  <c r="W745"/>
  <c r="X744"/>
  <c r="W744"/>
  <c r="X743"/>
  <c r="W743"/>
  <c r="X742"/>
  <c r="W742"/>
  <c r="X741"/>
  <c r="W741"/>
  <c r="X740"/>
  <c r="W740"/>
  <c r="X739"/>
  <c r="W739"/>
  <c r="X738"/>
  <c r="W738"/>
  <c r="X737"/>
  <c r="W737"/>
  <c r="X736"/>
  <c r="W736"/>
  <c r="X735"/>
  <c r="W735"/>
  <c r="X734"/>
  <c r="W734"/>
  <c r="X733"/>
  <c r="W733"/>
  <c r="X732"/>
  <c r="W732"/>
  <c r="X731"/>
  <c r="W731"/>
  <c r="X730"/>
  <c r="W730"/>
  <c r="X729"/>
  <c r="W729"/>
  <c r="X728"/>
  <c r="W728"/>
  <c r="X727"/>
  <c r="W727"/>
  <c r="X726"/>
  <c r="W726"/>
  <c r="X725"/>
  <c r="W725"/>
  <c r="X724"/>
  <c r="W724"/>
  <c r="X723"/>
  <c r="W723"/>
  <c r="X722"/>
  <c r="W722"/>
  <c r="X721"/>
  <c r="W721"/>
  <c r="X720"/>
  <c r="W720"/>
  <c r="X719"/>
  <c r="W719"/>
  <c r="X718"/>
  <c r="W718"/>
  <c r="X717"/>
  <c r="W717"/>
  <c r="X716"/>
  <c r="W716"/>
  <c r="X715"/>
  <c r="W715"/>
  <c r="X714"/>
  <c r="W714"/>
  <c r="X713"/>
  <c r="W713"/>
  <c r="X712"/>
  <c r="W712"/>
  <c r="X711"/>
  <c r="W711"/>
  <c r="X710"/>
  <c r="W710"/>
  <c r="X709"/>
  <c r="W709"/>
  <c r="X708"/>
  <c r="W708"/>
  <c r="X707"/>
  <c r="W707"/>
  <c r="X706"/>
  <c r="W706"/>
  <c r="X705"/>
  <c r="W705"/>
  <c r="X704"/>
  <c r="W704"/>
  <c r="X703"/>
  <c r="W703"/>
  <c r="X702"/>
  <c r="W702"/>
  <c r="X701"/>
  <c r="W701"/>
  <c r="X700"/>
  <c r="W700"/>
  <c r="X699"/>
  <c r="W699"/>
  <c r="X698"/>
  <c r="W698"/>
  <c r="X697"/>
  <c r="W697"/>
  <c r="X696"/>
  <c r="W696"/>
  <c r="X695"/>
  <c r="W695"/>
  <c r="X694"/>
  <c r="W694"/>
  <c r="X693"/>
  <c r="W693"/>
  <c r="X692"/>
  <c r="W692"/>
  <c r="X691"/>
  <c r="W691"/>
  <c r="X690"/>
  <c r="W690"/>
  <c r="X689"/>
  <c r="W689"/>
  <c r="X688"/>
  <c r="W688"/>
  <c r="X687"/>
  <c r="W687"/>
  <c r="X686"/>
  <c r="W686"/>
  <c r="X685"/>
  <c r="W685"/>
  <c r="X684"/>
  <c r="W684"/>
  <c r="X683"/>
  <c r="W683"/>
  <c r="X682"/>
  <c r="W682"/>
  <c r="X681"/>
  <c r="W681"/>
  <c r="X680"/>
  <c r="W680"/>
  <c r="X679"/>
  <c r="W679"/>
  <c r="X678"/>
  <c r="W678"/>
  <c r="X677"/>
  <c r="W677"/>
  <c r="X676"/>
  <c r="W676"/>
  <c r="X675"/>
  <c r="W675"/>
  <c r="X674"/>
  <c r="W674"/>
  <c r="X673"/>
  <c r="W673"/>
  <c r="X672"/>
  <c r="W672"/>
  <c r="X671"/>
  <c r="W671"/>
  <c r="X670"/>
  <c r="W670"/>
  <c r="X669"/>
  <c r="W669"/>
  <c r="X668"/>
  <c r="W668"/>
  <c r="X667"/>
  <c r="W667"/>
  <c r="X666"/>
  <c r="W666"/>
  <c r="X665"/>
  <c r="W665"/>
  <c r="X664"/>
  <c r="W664"/>
  <c r="X663"/>
  <c r="W663"/>
  <c r="X662"/>
  <c r="W662"/>
  <c r="X661"/>
  <c r="W661"/>
  <c r="X660"/>
  <c r="W660"/>
  <c r="X659"/>
  <c r="W659"/>
  <c r="X658"/>
  <c r="W658"/>
  <c r="X657"/>
  <c r="W657"/>
  <c r="X656"/>
  <c r="W656"/>
  <c r="X655"/>
  <c r="W655"/>
  <c r="X654"/>
  <c r="W654"/>
  <c r="X653"/>
  <c r="W653"/>
  <c r="X652"/>
  <c r="W652"/>
  <c r="X651"/>
  <c r="W651"/>
  <c r="X650"/>
  <c r="W650"/>
  <c r="X649"/>
  <c r="W649"/>
  <c r="X648"/>
  <c r="W648"/>
  <c r="X647"/>
  <c r="W647"/>
  <c r="X646"/>
  <c r="W646"/>
  <c r="X645"/>
  <c r="W645"/>
  <c r="X644"/>
  <c r="W644"/>
  <c r="X643"/>
  <c r="W643"/>
  <c r="X642"/>
  <c r="W642"/>
  <c r="X641"/>
  <c r="W641"/>
  <c r="X640"/>
  <c r="W640"/>
  <c r="X639"/>
  <c r="W639"/>
  <c r="X638"/>
  <c r="W638"/>
  <c r="X637"/>
  <c r="W637"/>
  <c r="X636"/>
  <c r="W636"/>
  <c r="X635"/>
  <c r="W635"/>
  <c r="X634"/>
  <c r="W634"/>
  <c r="X633"/>
  <c r="W633"/>
  <c r="X632"/>
  <c r="W632"/>
  <c r="X631"/>
  <c r="W631"/>
  <c r="X630"/>
  <c r="W630"/>
  <c r="X629"/>
  <c r="W629"/>
  <c r="X628"/>
  <c r="W628"/>
  <c r="X627"/>
  <c r="W627"/>
  <c r="X626"/>
  <c r="W626"/>
  <c r="X625"/>
  <c r="W625"/>
  <c r="X624"/>
  <c r="W624"/>
  <c r="X623"/>
  <c r="W623"/>
  <c r="X622"/>
  <c r="W622"/>
  <c r="X621"/>
  <c r="W621"/>
  <c r="X620"/>
  <c r="W620"/>
  <c r="X619"/>
  <c r="W619"/>
  <c r="X618"/>
  <c r="W618"/>
  <c r="X617"/>
  <c r="W617"/>
  <c r="X616"/>
  <c r="W616"/>
  <c r="X615"/>
  <c r="W615"/>
  <c r="X614"/>
  <c r="W614"/>
  <c r="X613"/>
  <c r="W613"/>
  <c r="X612"/>
  <c r="W612"/>
  <c r="X611"/>
  <c r="W611"/>
  <c r="X610"/>
  <c r="W610"/>
  <c r="X609"/>
  <c r="W609"/>
  <c r="X608"/>
  <c r="W608"/>
  <c r="X607"/>
  <c r="W607"/>
  <c r="X606"/>
  <c r="W606"/>
  <c r="X605"/>
  <c r="W605"/>
  <c r="X604"/>
  <c r="W604"/>
  <c r="X603"/>
  <c r="W603"/>
  <c r="X602"/>
  <c r="W602"/>
  <c r="X601"/>
  <c r="W601"/>
  <c r="X600"/>
  <c r="W600"/>
  <c r="X599"/>
  <c r="W599"/>
  <c r="X598"/>
  <c r="W598"/>
  <c r="X597"/>
  <c r="W597"/>
  <c r="X596"/>
  <c r="W596"/>
  <c r="X595"/>
  <c r="W595"/>
  <c r="X594"/>
  <c r="W594"/>
  <c r="X593"/>
  <c r="W593"/>
  <c r="X592"/>
  <c r="W592"/>
  <c r="X591"/>
  <c r="W591"/>
  <c r="X590"/>
  <c r="W590"/>
  <c r="X589"/>
  <c r="W589"/>
  <c r="X588"/>
  <c r="W588"/>
  <c r="X587"/>
  <c r="W587"/>
  <c r="X586"/>
  <c r="W586"/>
  <c r="X585"/>
  <c r="W585"/>
  <c r="X584"/>
  <c r="W584"/>
  <c r="X583"/>
  <c r="W583"/>
  <c r="X582"/>
  <c r="W582"/>
  <c r="X581"/>
  <c r="W581"/>
  <c r="X580"/>
  <c r="W580"/>
  <c r="X579"/>
  <c r="W579"/>
  <c r="X578"/>
  <c r="W578"/>
  <c r="X577"/>
  <c r="W577"/>
  <c r="X576"/>
  <c r="W576"/>
  <c r="X575"/>
  <c r="W575"/>
  <c r="X574"/>
  <c r="W574"/>
  <c r="X573"/>
  <c r="W573"/>
  <c r="X572"/>
  <c r="W572"/>
  <c r="X571"/>
  <c r="W571"/>
  <c r="X570"/>
  <c r="W570"/>
  <c r="X569"/>
  <c r="W569"/>
  <c r="X568"/>
  <c r="W568"/>
  <c r="X567"/>
  <c r="W567"/>
  <c r="X566"/>
  <c r="W566"/>
  <c r="X565"/>
  <c r="W565"/>
  <c r="X564"/>
  <c r="W564"/>
  <c r="X563"/>
  <c r="W563"/>
  <c r="X562"/>
  <c r="W562"/>
  <c r="X561"/>
  <c r="W561"/>
  <c r="X560"/>
  <c r="W560"/>
  <c r="X559"/>
  <c r="W559"/>
  <c r="X558"/>
  <c r="W558"/>
  <c r="X557"/>
  <c r="W557"/>
  <c r="X556"/>
  <c r="W556"/>
  <c r="X555"/>
  <c r="W555"/>
  <c r="X554"/>
  <c r="W554"/>
  <c r="X553"/>
  <c r="W553"/>
  <c r="X552"/>
  <c r="W552"/>
  <c r="X551"/>
  <c r="W551"/>
  <c r="X550"/>
  <c r="W550"/>
  <c r="X549"/>
  <c r="W549"/>
  <c r="X548"/>
  <c r="W548"/>
  <c r="X547"/>
  <c r="W547"/>
  <c r="X546"/>
  <c r="W546"/>
  <c r="X545"/>
  <c r="W545"/>
  <c r="X544"/>
  <c r="W544"/>
  <c r="X543"/>
  <c r="W543"/>
  <c r="X542"/>
  <c r="W542"/>
  <c r="X541"/>
  <c r="W541"/>
  <c r="X540"/>
  <c r="W540"/>
  <c r="X539"/>
  <c r="W539"/>
  <c r="X538"/>
  <c r="W538"/>
  <c r="X537"/>
  <c r="W537"/>
  <c r="X536"/>
  <c r="W536"/>
  <c r="X535"/>
  <c r="W535"/>
  <c r="X534"/>
  <c r="W534"/>
  <c r="X533"/>
  <c r="W533"/>
  <c r="X532"/>
  <c r="W532"/>
  <c r="X531"/>
  <c r="W531"/>
  <c r="X530"/>
  <c r="W530"/>
  <c r="X529"/>
  <c r="W529"/>
  <c r="X528"/>
  <c r="W528"/>
  <c r="X527"/>
  <c r="W527"/>
  <c r="X526"/>
  <c r="W526"/>
  <c r="X525"/>
  <c r="W525"/>
  <c r="X524"/>
  <c r="W524"/>
  <c r="X523"/>
  <c r="W523"/>
  <c r="X522"/>
  <c r="W522"/>
  <c r="X521"/>
  <c r="W521"/>
  <c r="X520"/>
  <c r="W520"/>
  <c r="X519"/>
  <c r="W519"/>
  <c r="X518"/>
  <c r="W518"/>
  <c r="X517"/>
  <c r="W517"/>
  <c r="X516"/>
  <c r="W516"/>
  <c r="X515"/>
  <c r="W515"/>
  <c r="X514"/>
  <c r="W514"/>
  <c r="X513"/>
  <c r="W513"/>
  <c r="X512"/>
  <c r="W512"/>
  <c r="X511"/>
  <c r="W511"/>
  <c r="X510"/>
  <c r="W510"/>
  <c r="X509"/>
  <c r="W509"/>
  <c r="X508"/>
  <c r="W508"/>
  <c r="X507"/>
  <c r="W507"/>
  <c r="X506"/>
  <c r="W506"/>
  <c r="X505"/>
  <c r="W505"/>
  <c r="X504"/>
  <c r="W504"/>
  <c r="X503"/>
  <c r="W503"/>
  <c r="X502"/>
  <c r="W502"/>
  <c r="X501"/>
  <c r="W501"/>
  <c r="X500"/>
  <c r="W500"/>
  <c r="X499"/>
  <c r="W499"/>
  <c r="X498"/>
  <c r="W498"/>
  <c r="X497"/>
  <c r="W497"/>
  <c r="X496"/>
  <c r="W496"/>
  <c r="X495"/>
  <c r="W495"/>
  <c r="X494"/>
  <c r="W494"/>
  <c r="X493"/>
  <c r="W493"/>
  <c r="X492"/>
  <c r="W492"/>
  <c r="X491"/>
  <c r="W491"/>
  <c r="X490"/>
  <c r="W490"/>
  <c r="X489"/>
  <c r="W489"/>
  <c r="X488"/>
  <c r="W488"/>
  <c r="X487"/>
  <c r="W487"/>
  <c r="X486"/>
  <c r="W486"/>
  <c r="X485"/>
  <c r="W485"/>
  <c r="X484"/>
  <c r="W484"/>
  <c r="X483"/>
  <c r="W483"/>
  <c r="X482"/>
  <c r="W482"/>
  <c r="X481"/>
  <c r="W481"/>
  <c r="X480"/>
  <c r="W480"/>
  <c r="X479"/>
  <c r="W479"/>
  <c r="X478"/>
  <c r="W478"/>
  <c r="X477"/>
  <c r="W477"/>
  <c r="X476"/>
  <c r="W476"/>
  <c r="X475"/>
  <c r="W475"/>
  <c r="X474"/>
  <c r="W474"/>
  <c r="X473"/>
  <c r="W473"/>
  <c r="X472"/>
  <c r="W472"/>
  <c r="X471"/>
  <c r="W471"/>
  <c r="X470"/>
  <c r="W470"/>
  <c r="X469"/>
  <c r="W469"/>
  <c r="X468"/>
  <c r="W468"/>
  <c r="X467"/>
  <c r="W467"/>
  <c r="X466"/>
  <c r="W466"/>
  <c r="X465"/>
  <c r="W465"/>
  <c r="X464"/>
  <c r="W464"/>
  <c r="X463"/>
  <c r="W463"/>
  <c r="X462"/>
  <c r="W462"/>
  <c r="X461"/>
  <c r="W461"/>
  <c r="X460"/>
  <c r="W460"/>
  <c r="X459"/>
  <c r="W459"/>
  <c r="X458"/>
  <c r="W458"/>
  <c r="X457"/>
  <c r="W457"/>
  <c r="X456"/>
  <c r="W456"/>
  <c r="X455"/>
  <c r="W455"/>
  <c r="X454"/>
  <c r="W454"/>
  <c r="X453"/>
  <c r="W453"/>
  <c r="X452"/>
  <c r="W452"/>
  <c r="X451"/>
  <c r="W451"/>
  <c r="X450"/>
  <c r="W450"/>
  <c r="X449"/>
  <c r="W449"/>
  <c r="X448"/>
  <c r="W448"/>
  <c r="X447"/>
  <c r="W447"/>
  <c r="X446"/>
  <c r="W446"/>
  <c r="X445"/>
  <c r="W445"/>
  <c r="X444"/>
  <c r="W444"/>
  <c r="X443"/>
  <c r="W443"/>
  <c r="X442"/>
  <c r="W442"/>
  <c r="X441"/>
  <c r="W441"/>
  <c r="X440"/>
  <c r="W440"/>
  <c r="X439"/>
  <c r="W439"/>
  <c r="X438"/>
  <c r="W438"/>
  <c r="X437"/>
  <c r="W437"/>
  <c r="X436"/>
  <c r="W436"/>
  <c r="X435"/>
  <c r="W435"/>
  <c r="X434"/>
  <c r="W434"/>
  <c r="X433"/>
  <c r="W433"/>
  <c r="X432"/>
  <c r="W432"/>
  <c r="X431"/>
  <c r="W431"/>
  <c r="X430"/>
  <c r="W430"/>
  <c r="X429"/>
  <c r="W429"/>
  <c r="X428"/>
  <c r="W428"/>
  <c r="X427"/>
  <c r="W427"/>
  <c r="X426"/>
  <c r="W426"/>
  <c r="X425"/>
  <c r="W425"/>
  <c r="X424"/>
  <c r="W424"/>
  <c r="X423"/>
  <c r="W423"/>
  <c r="X422"/>
  <c r="W422"/>
  <c r="X421"/>
  <c r="W421"/>
  <c r="X420"/>
  <c r="W420"/>
  <c r="X419"/>
  <c r="W419"/>
  <c r="X418"/>
  <c r="W418"/>
  <c r="X417"/>
  <c r="W417"/>
  <c r="X416"/>
  <c r="W416"/>
  <c r="X415"/>
  <c r="W415"/>
  <c r="X414"/>
  <c r="W414"/>
  <c r="X413"/>
  <c r="W413"/>
  <c r="X412"/>
  <c r="W412"/>
  <c r="X411"/>
  <c r="W411"/>
  <c r="X410"/>
  <c r="W410"/>
  <c r="X409"/>
  <c r="W409"/>
  <c r="X408"/>
  <c r="W408"/>
  <c r="X407"/>
  <c r="W407"/>
  <c r="X406"/>
  <c r="W406"/>
  <c r="X405"/>
  <c r="W405"/>
  <c r="X404"/>
  <c r="W404"/>
  <c r="X403"/>
  <c r="W403"/>
  <c r="X402"/>
  <c r="W402"/>
  <c r="X401"/>
  <c r="W401"/>
  <c r="X400"/>
  <c r="W400"/>
  <c r="X399"/>
  <c r="W399"/>
  <c r="X398"/>
  <c r="W398"/>
  <c r="X397"/>
  <c r="W397"/>
  <c r="X396"/>
  <c r="W396"/>
  <c r="X395"/>
  <c r="W395"/>
  <c r="X394"/>
  <c r="W394"/>
  <c r="X393"/>
  <c r="W393"/>
  <c r="X392"/>
  <c r="W392"/>
  <c r="X391"/>
  <c r="W391"/>
  <c r="X390"/>
  <c r="W390"/>
  <c r="X389"/>
  <c r="W389"/>
  <c r="X388"/>
  <c r="W388"/>
  <c r="X387"/>
  <c r="W387"/>
  <c r="X386"/>
  <c r="W386"/>
  <c r="X385"/>
  <c r="W385"/>
  <c r="X384"/>
  <c r="W384"/>
  <c r="X383"/>
  <c r="W383"/>
  <c r="X382"/>
  <c r="W382"/>
  <c r="X381"/>
  <c r="W381"/>
  <c r="X380"/>
  <c r="W380"/>
  <c r="X379"/>
  <c r="W379"/>
  <c r="X378"/>
  <c r="W378"/>
  <c r="X377"/>
  <c r="W377"/>
  <c r="X376"/>
  <c r="W376"/>
  <c r="X375"/>
  <c r="W375"/>
  <c r="X374"/>
  <c r="W374"/>
  <c r="X373"/>
  <c r="W373"/>
  <c r="X372"/>
  <c r="W372"/>
  <c r="X371"/>
  <c r="W371"/>
  <c r="X370"/>
  <c r="W370"/>
  <c r="X369"/>
  <c r="W369"/>
  <c r="X368"/>
  <c r="W368"/>
  <c r="X367"/>
  <c r="W367"/>
  <c r="X366"/>
  <c r="W366"/>
  <c r="X365"/>
  <c r="W365"/>
  <c r="X364"/>
  <c r="W364"/>
  <c r="X363"/>
  <c r="W363"/>
  <c r="X362"/>
  <c r="W362"/>
  <c r="X361"/>
  <c r="W361"/>
  <c r="X360"/>
  <c r="W360"/>
  <c r="X359"/>
  <c r="W359"/>
  <c r="X358"/>
  <c r="W358"/>
  <c r="X357"/>
  <c r="W357"/>
  <c r="X356"/>
  <c r="W356"/>
  <c r="X355"/>
  <c r="W355"/>
  <c r="X354"/>
  <c r="W354"/>
  <c r="X353"/>
  <c r="W353"/>
  <c r="X352"/>
  <c r="W352"/>
  <c r="X351"/>
  <c r="W351"/>
  <c r="X350"/>
  <c r="W350"/>
  <c r="X349"/>
  <c r="W349"/>
  <c r="X348"/>
  <c r="W348"/>
  <c r="X347"/>
  <c r="W347"/>
  <c r="X346"/>
  <c r="W346"/>
  <c r="X345"/>
  <c r="W345"/>
  <c r="X344"/>
  <c r="W344"/>
  <c r="X343"/>
  <c r="W343"/>
  <c r="X342"/>
  <c r="W342"/>
  <c r="X341"/>
  <c r="W341"/>
  <c r="X340"/>
  <c r="W340"/>
  <c r="X339"/>
  <c r="W339"/>
  <c r="X338"/>
  <c r="W338"/>
  <c r="X337"/>
  <c r="W337"/>
  <c r="X336"/>
  <c r="W336"/>
  <c r="X335"/>
  <c r="W335"/>
  <c r="X334"/>
  <c r="W334"/>
  <c r="X333"/>
  <c r="W333"/>
  <c r="X332"/>
  <c r="W332"/>
  <c r="X331"/>
  <c r="W331"/>
  <c r="X330"/>
  <c r="W330"/>
  <c r="X329"/>
  <c r="W329"/>
  <c r="X328"/>
  <c r="W328"/>
  <c r="X327"/>
  <c r="W327"/>
  <c r="X326"/>
  <c r="W326"/>
  <c r="X325"/>
  <c r="W325"/>
  <c r="X324"/>
  <c r="W324"/>
  <c r="X323"/>
  <c r="W323"/>
  <c r="X322"/>
  <c r="W322"/>
  <c r="X321"/>
  <c r="W321"/>
  <c r="X320"/>
  <c r="W320"/>
  <c r="X319"/>
  <c r="W319"/>
  <c r="X318"/>
  <c r="W318"/>
  <c r="X317"/>
  <c r="W317"/>
  <c r="X316"/>
  <c r="W316"/>
  <c r="X315"/>
  <c r="W315"/>
  <c r="X314"/>
  <c r="W314"/>
  <c r="X313"/>
  <c r="W313"/>
  <c r="X312"/>
  <c r="W312"/>
  <c r="X311"/>
  <c r="W311"/>
  <c r="X310"/>
  <c r="W310"/>
  <c r="X309"/>
  <c r="W309"/>
  <c r="X308"/>
  <c r="W308"/>
  <c r="X307"/>
  <c r="W307"/>
  <c r="X306"/>
  <c r="W306"/>
  <c r="X305"/>
  <c r="W305"/>
  <c r="X304"/>
  <c r="W304"/>
  <c r="X303"/>
  <c r="W303"/>
  <c r="X302"/>
  <c r="W302"/>
  <c r="X301"/>
  <c r="W301"/>
  <c r="X300"/>
  <c r="W300"/>
  <c r="X299"/>
  <c r="W299"/>
  <c r="X298"/>
  <c r="W298"/>
  <c r="X297"/>
  <c r="W297"/>
  <c r="X296"/>
  <c r="W296"/>
  <c r="X295"/>
  <c r="W295"/>
  <c r="X294"/>
  <c r="W294"/>
  <c r="X293"/>
  <c r="W293"/>
  <c r="X292"/>
  <c r="W292"/>
  <c r="X291"/>
  <c r="W291"/>
  <c r="X290"/>
  <c r="W290"/>
  <c r="X289"/>
  <c r="W289"/>
  <c r="X288"/>
  <c r="W288"/>
  <c r="X287"/>
  <c r="W287"/>
  <c r="X286"/>
  <c r="W286"/>
  <c r="X285"/>
  <c r="W285"/>
  <c r="X284"/>
  <c r="W284"/>
  <c r="X283"/>
  <c r="W283"/>
  <c r="X282"/>
  <c r="W282"/>
  <c r="X281"/>
  <c r="W281"/>
  <c r="X280"/>
  <c r="W280"/>
  <c r="X279"/>
  <c r="W279"/>
  <c r="X278"/>
  <c r="W278"/>
  <c r="X277"/>
  <c r="W277"/>
  <c r="X276"/>
  <c r="W276"/>
  <c r="X275"/>
  <c r="W275"/>
  <c r="X274"/>
  <c r="W274"/>
  <c r="X273"/>
  <c r="W273"/>
  <c r="X272"/>
  <c r="W272"/>
  <c r="X271"/>
  <c r="W271"/>
  <c r="X270"/>
  <c r="W270"/>
  <c r="X269"/>
  <c r="W269"/>
  <c r="X268"/>
  <c r="W268"/>
  <c r="X267"/>
  <c r="W267"/>
  <c r="X266"/>
  <c r="W266"/>
  <c r="X265"/>
  <c r="W265"/>
  <c r="X264"/>
  <c r="W264"/>
  <c r="X263"/>
  <c r="W263"/>
  <c r="X262"/>
  <c r="W262"/>
  <c r="X261"/>
  <c r="W261"/>
  <c r="X260"/>
  <c r="W260"/>
  <c r="X259"/>
  <c r="W259"/>
  <c r="X258"/>
  <c r="W258"/>
  <c r="X257"/>
  <c r="W257"/>
  <c r="X256"/>
  <c r="W256"/>
  <c r="X255"/>
  <c r="W255"/>
  <c r="X254"/>
  <c r="W254"/>
  <c r="X253"/>
  <c r="W253"/>
  <c r="X252"/>
  <c r="W252"/>
  <c r="X251"/>
  <c r="W251"/>
  <c r="X250"/>
  <c r="W250"/>
  <c r="X249"/>
  <c r="W249"/>
  <c r="X248"/>
  <c r="W248"/>
  <c r="X247"/>
  <c r="W247"/>
  <c r="X246"/>
  <c r="W246"/>
  <c r="X245"/>
  <c r="W245"/>
  <c r="X244"/>
  <c r="W244"/>
  <c r="X243"/>
  <c r="W243"/>
  <c r="X242"/>
  <c r="W242"/>
  <c r="X241"/>
  <c r="W241"/>
  <c r="X240"/>
  <c r="W240"/>
  <c r="X239"/>
  <c r="W239"/>
  <c r="X238"/>
  <c r="W238"/>
  <c r="X237"/>
  <c r="W237"/>
  <c r="X236"/>
  <c r="W236"/>
  <c r="X235"/>
  <c r="W235"/>
  <c r="X234"/>
  <c r="W234"/>
  <c r="X233"/>
  <c r="W233"/>
  <c r="X232"/>
  <c r="W232"/>
  <c r="X231"/>
  <c r="W231"/>
  <c r="X230"/>
  <c r="W230"/>
  <c r="X229"/>
  <c r="W229"/>
  <c r="X228"/>
  <c r="W228"/>
  <c r="X227"/>
  <c r="W227"/>
  <c r="X226"/>
  <c r="W226"/>
  <c r="X225"/>
  <c r="W225"/>
  <c r="X224"/>
  <c r="W224"/>
  <c r="X223"/>
  <c r="W223"/>
  <c r="X222"/>
  <c r="W222"/>
  <c r="X221"/>
  <c r="W221"/>
  <c r="X220"/>
  <c r="W220"/>
  <c r="X219"/>
  <c r="W219"/>
  <c r="X218"/>
  <c r="W218"/>
  <c r="X217"/>
  <c r="W217"/>
  <c r="X216"/>
  <c r="W216"/>
  <c r="X215"/>
  <c r="W215"/>
  <c r="X214"/>
  <c r="W214"/>
  <c r="X213"/>
  <c r="W213"/>
  <c r="X212"/>
  <c r="W212"/>
  <c r="X211"/>
  <c r="W211"/>
  <c r="X210"/>
  <c r="W210"/>
  <c r="X209"/>
  <c r="W209"/>
  <c r="X208"/>
  <c r="W208"/>
  <c r="X207"/>
  <c r="W207"/>
  <c r="X206"/>
  <c r="W206"/>
  <c r="X205"/>
  <c r="W205"/>
  <c r="X204"/>
  <c r="W204"/>
  <c r="X203"/>
  <c r="W203"/>
  <c r="X202"/>
  <c r="W202"/>
  <c r="X201"/>
  <c r="W201"/>
  <c r="X200"/>
  <c r="W200"/>
  <c r="X199"/>
  <c r="W199"/>
  <c r="X198"/>
  <c r="W198"/>
  <c r="X197"/>
  <c r="W197"/>
  <c r="X196"/>
  <c r="W196"/>
  <c r="X195"/>
  <c r="W195"/>
  <c r="X194"/>
  <c r="W194"/>
  <c r="X193"/>
  <c r="W193"/>
  <c r="X192"/>
  <c r="W192"/>
  <c r="X191"/>
  <c r="W191"/>
  <c r="X190"/>
  <c r="W190"/>
  <c r="X189"/>
  <c r="W189"/>
  <c r="X188"/>
  <c r="W188"/>
  <c r="X187"/>
  <c r="W187"/>
  <c r="X186"/>
  <c r="W186"/>
  <c r="X185"/>
  <c r="W185"/>
  <c r="X184"/>
  <c r="W184"/>
  <c r="X183"/>
  <c r="W183"/>
  <c r="X182"/>
  <c r="W182"/>
  <c r="X181"/>
  <c r="W181"/>
  <c r="X180"/>
  <c r="W180"/>
  <c r="X179"/>
  <c r="W179"/>
  <c r="X178"/>
  <c r="W178"/>
  <c r="X177"/>
  <c r="W177"/>
  <c r="X176"/>
  <c r="W176"/>
  <c r="X175"/>
  <c r="W175"/>
  <c r="X174"/>
  <c r="W174"/>
  <c r="X173"/>
  <c r="W173"/>
  <c r="X172"/>
  <c r="W172"/>
  <c r="X171"/>
  <c r="W171"/>
  <c r="X170"/>
  <c r="W170"/>
  <c r="X169"/>
  <c r="W169"/>
  <c r="X168"/>
  <c r="W168"/>
  <c r="X167"/>
  <c r="W167"/>
  <c r="X166"/>
  <c r="W166"/>
  <c r="X165"/>
  <c r="W165"/>
  <c r="X164"/>
  <c r="W164"/>
  <c r="X163"/>
  <c r="W163"/>
  <c r="X162"/>
  <c r="W162"/>
  <c r="X161"/>
  <c r="W161"/>
  <c r="X160"/>
  <c r="W160"/>
  <c r="X159"/>
  <c r="W159"/>
  <c r="X158"/>
  <c r="W158"/>
  <c r="X157"/>
  <c r="W157"/>
  <c r="X156"/>
  <c r="W156"/>
  <c r="X155"/>
  <c r="W155"/>
  <c r="X154"/>
  <c r="W154"/>
  <c r="X153"/>
  <c r="W153"/>
  <c r="X152"/>
  <c r="W152"/>
  <c r="X151"/>
  <c r="W151"/>
  <c r="X150"/>
  <c r="W150"/>
  <c r="X149"/>
  <c r="W149"/>
  <c r="X148"/>
  <c r="W148"/>
  <c r="X147"/>
  <c r="W147"/>
  <c r="X146"/>
  <c r="W146"/>
  <c r="X145"/>
  <c r="W145"/>
  <c r="X144"/>
  <c r="W144"/>
  <c r="X143"/>
  <c r="W143"/>
  <c r="X142"/>
  <c r="W142"/>
  <c r="X141"/>
  <c r="W141"/>
  <c r="X140"/>
  <c r="W140"/>
  <c r="X139"/>
  <c r="W139"/>
  <c r="X138"/>
  <c r="W138"/>
  <c r="X137"/>
  <c r="W137"/>
  <c r="X136"/>
  <c r="W136"/>
  <c r="X135"/>
  <c r="W135"/>
  <c r="X134"/>
  <c r="W134"/>
  <c r="X133"/>
  <c r="W133"/>
  <c r="X132"/>
  <c r="W132"/>
  <c r="X131"/>
  <c r="W131"/>
  <c r="X130"/>
  <c r="W130"/>
  <c r="X129"/>
  <c r="W129"/>
  <c r="X128"/>
  <c r="W128"/>
  <c r="X127"/>
  <c r="W127"/>
  <c r="X126"/>
  <c r="W126"/>
  <c r="X125"/>
  <c r="W125"/>
  <c r="X124"/>
  <c r="W124"/>
  <c r="X123"/>
  <c r="W123"/>
  <c r="X122"/>
  <c r="W122"/>
  <c r="X121"/>
  <c r="W121"/>
  <c r="X120"/>
  <c r="W120"/>
  <c r="X119"/>
  <c r="W119"/>
  <c r="X118"/>
  <c r="W118"/>
  <c r="X117"/>
  <c r="W117"/>
  <c r="X116"/>
  <c r="W116"/>
  <c r="X115"/>
  <c r="W115"/>
  <c r="X114"/>
  <c r="W114"/>
  <c r="X113"/>
  <c r="W113"/>
  <c r="X112"/>
  <c r="W112"/>
  <c r="X111"/>
  <c r="W111"/>
  <c r="X110"/>
  <c r="W110"/>
  <c r="X109"/>
  <c r="W109"/>
  <c r="X108"/>
  <c r="W108"/>
  <c r="X107"/>
  <c r="W107"/>
  <c r="X106"/>
  <c r="W106"/>
  <c r="X105"/>
  <c r="W105"/>
  <c r="X104"/>
  <c r="W104"/>
  <c r="X103"/>
  <c r="W103"/>
  <c r="X102"/>
  <c r="W102"/>
  <c r="X101"/>
  <c r="W101"/>
  <c r="X100"/>
  <c r="W100"/>
  <c r="X99"/>
  <c r="W99"/>
  <c r="X98"/>
  <c r="W98"/>
  <c r="X97"/>
  <c r="W97"/>
  <c r="X96"/>
  <c r="W96"/>
  <c r="X95"/>
  <c r="W95"/>
  <c r="X94"/>
  <c r="W94"/>
  <c r="X93"/>
  <c r="W93"/>
  <c r="X92"/>
  <c r="W92"/>
  <c r="X91"/>
  <c r="W91"/>
  <c r="X90"/>
  <c r="W90"/>
  <c r="X89"/>
  <c r="W89"/>
  <c r="X88"/>
  <c r="W88"/>
  <c r="X87"/>
  <c r="W87"/>
  <c r="X86"/>
  <c r="W86"/>
  <c r="X85"/>
  <c r="W85"/>
  <c r="X84"/>
  <c r="W84"/>
  <c r="X83"/>
  <c r="W83"/>
  <c r="X82"/>
  <c r="W82"/>
  <c r="X81"/>
  <c r="W81"/>
  <c r="X80"/>
  <c r="W80"/>
  <c r="X79"/>
  <c r="W79"/>
  <c r="X78"/>
  <c r="W78"/>
  <c r="X77"/>
  <c r="W77"/>
  <c r="X76"/>
  <c r="W76"/>
  <c r="X75"/>
  <c r="W75"/>
  <c r="X74"/>
  <c r="W74"/>
  <c r="X73"/>
  <c r="W73"/>
  <c r="X72"/>
  <c r="W72"/>
  <c r="X7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F11" i="5" l="1"/>
  <c r="H15"/>
  <c r="I54"/>
  <c r="I48"/>
  <c r="H48"/>
  <c r="H17"/>
  <c r="I17"/>
  <c r="H31"/>
  <c r="I14"/>
  <c r="D40"/>
  <c r="I51"/>
  <c r="D50"/>
  <c r="H18"/>
  <c r="H24"/>
  <c r="H29"/>
  <c r="H45"/>
  <c r="I12"/>
  <c r="I16"/>
  <c r="I23"/>
  <c r="I28"/>
  <c r="I33"/>
  <c r="I38"/>
  <c r="I44"/>
  <c r="I49"/>
  <c r="I55"/>
  <c r="H32"/>
  <c r="H53"/>
  <c r="I20"/>
  <c r="I36"/>
  <c r="I41"/>
  <c r="D22"/>
  <c r="I18"/>
  <c r="D19"/>
  <c r="D43"/>
  <c r="H43" s="1"/>
  <c r="F19"/>
  <c r="H49"/>
  <c r="H55"/>
  <c r="D34"/>
  <c r="F22"/>
  <c r="E27"/>
  <c r="I27" s="1"/>
  <c r="F40"/>
  <c r="E43"/>
  <c r="I43" s="1"/>
  <c r="F34"/>
  <c r="F50"/>
  <c r="K28" i="4"/>
  <c r="K27"/>
  <c r="K26" s="1"/>
  <c r="J31"/>
  <c r="L27"/>
  <c r="N27" s="1"/>
  <c r="L28"/>
  <c r="N28" s="1"/>
  <c r="J28"/>
  <c r="J27"/>
  <c r="J12"/>
  <c r="C21" i="3"/>
  <c r="C7" s="1"/>
  <c r="G9"/>
  <c r="G53"/>
  <c r="G75"/>
  <c r="G58"/>
  <c r="C61"/>
  <c r="C54" s="1"/>
  <c r="G23"/>
  <c r="G68"/>
  <c r="C88"/>
  <c r="C73" s="1"/>
  <c r="G32"/>
  <c r="C92"/>
  <c r="H17"/>
  <c r="H63"/>
  <c r="G67"/>
  <c r="H69"/>
  <c r="G76"/>
  <c r="G81"/>
  <c r="G93"/>
  <c r="G97"/>
  <c r="G46"/>
  <c r="G87"/>
  <c r="G84"/>
  <c r="H47"/>
  <c r="H90"/>
  <c r="H68"/>
  <c r="H80"/>
  <c r="H53"/>
  <c r="H56"/>
  <c r="H66"/>
  <c r="H89"/>
  <c r="H94"/>
  <c r="D61"/>
  <c r="D54" s="1"/>
  <c r="H97"/>
  <c r="H58"/>
  <c r="H85"/>
  <c r="G63"/>
  <c r="G94"/>
  <c r="H33"/>
  <c r="H67"/>
  <c r="H76"/>
  <c r="H91"/>
  <c r="H35"/>
  <c r="E61"/>
  <c r="D88"/>
  <c r="G56"/>
  <c r="G90"/>
  <c r="H30"/>
  <c r="H46"/>
  <c r="H75"/>
  <c r="H86"/>
  <c r="G69"/>
  <c r="H81"/>
  <c r="H93"/>
  <c r="E88"/>
  <c r="G35"/>
  <c r="G89"/>
  <c r="H29"/>
  <c r="G30"/>
  <c r="E21"/>
  <c r="E7" s="1"/>
  <c r="E52"/>
  <c r="H32"/>
  <c r="G33"/>
  <c r="G80"/>
  <c r="D21"/>
  <c r="D7" s="1"/>
  <c r="G17"/>
  <c r="G11"/>
  <c r="H8"/>
  <c r="D73" l="1"/>
  <c r="D51" s="1"/>
  <c r="D56" i="5"/>
  <c r="I50"/>
  <c r="H50"/>
  <c r="H40"/>
  <c r="I40"/>
  <c r="I19"/>
  <c r="H19"/>
  <c r="I22"/>
  <c r="H22"/>
  <c r="H11"/>
  <c r="I11"/>
  <c r="I34"/>
  <c r="H34"/>
  <c r="F56"/>
  <c r="E56"/>
  <c r="K11" i="4"/>
  <c r="O26"/>
  <c r="L26"/>
  <c r="J11"/>
  <c r="C51" i="3"/>
  <c r="C50" s="1"/>
  <c r="C100" s="1"/>
  <c r="G77"/>
  <c r="E73"/>
  <c r="G73" s="1"/>
  <c r="G88"/>
  <c r="H88"/>
  <c r="G61"/>
  <c r="E54"/>
  <c r="H61"/>
  <c r="H77"/>
  <c r="H21"/>
  <c r="G21"/>
  <c r="G52"/>
  <c r="H52"/>
  <c r="H92"/>
  <c r="G92"/>
  <c r="G7"/>
  <c r="H56" i="5" l="1"/>
  <c r="I56"/>
  <c r="L11" i="4"/>
  <c r="N11" s="1"/>
  <c r="N26"/>
  <c r="O11"/>
  <c r="D50" i="3"/>
  <c r="D100" s="1"/>
  <c r="D101" s="1"/>
  <c r="E51"/>
  <c r="G54"/>
  <c r="H54"/>
  <c r="H73"/>
  <c r="H7"/>
  <c r="C101"/>
  <c r="H51" l="1"/>
  <c r="E50"/>
  <c r="E100" s="1"/>
  <c r="E101" s="1"/>
  <c r="H101" s="1"/>
  <c r="G51"/>
  <c r="H100" l="1"/>
  <c r="G100"/>
  <c r="G101"/>
</calcChain>
</file>

<file path=xl/sharedStrings.xml><?xml version="1.0" encoding="utf-8"?>
<sst xmlns="http://schemas.openxmlformats.org/spreadsheetml/2006/main" count="6046" uniqueCount="1080">
  <si>
    <t>Итого:</t>
  </si>
  <si>
    <t/>
  </si>
  <si>
    <t>000</t>
  </si>
  <si>
    <t>730</t>
  </si>
  <si>
    <t>12.4.03.00440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</si>
  <si>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</si>
  <si>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</si>
  <si>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</si>
  <si>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Обеспечение своевременности и полноты исполнения долговых обязательств Рузского муниципального района</t>
  </si>
  <si>
    <t>12.4.03.00000</t>
  </si>
  <si>
    <t>Основное мероприятие "Совершенствование системы управления муниципальным долгом Рузского муниципального района"</t>
  </si>
  <si>
    <t>12.4.00.00000</t>
  </si>
  <si>
    <t>Подпрограмма "Управление муниципальными финансами Рузского муниципального района"</t>
  </si>
  <si>
    <t>12.0.00.00000</t>
  </si>
  <si>
    <t>Муниципальная программа "Муниципальное управление" на 2015-2019 годы</t>
  </si>
  <si>
    <t>00.0.00.00000</t>
  </si>
  <si>
    <t>Обслуживание внутреннего государственного и муниципального долга</t>
  </si>
  <si>
    <t>ОБСЛУЖИВАНИЕ ГОСУДАРСТВЕННОГО И МУНИЦИПАЛЬНОГО ДОЛГА</t>
  </si>
  <si>
    <t>620</t>
  </si>
  <si>
    <t>16.8.01.40360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</si>
  <si>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</si>
  <si>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</si>
  <si>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</si>
  <si>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Подготовка и выпуск печатной продукции антинаркотического содержания</t>
  </si>
  <si>
    <t>16.8.01.40300</t>
  </si>
  <si>
    <t>Проведение мероприятий подведомственными учреждениями</t>
  </si>
  <si>
    <t>16.8.01.00000</t>
  </si>
  <si>
    <t>Основное мероприятие "Повышение эффективности проведения профилактических мероприятий по выявлению наркопотребителей и снижению уровня наркотизации общества"</t>
  </si>
  <si>
    <t>16.8.00.00000</t>
  </si>
  <si>
    <t>Подпрограмма "Профилактика наркомании"</t>
  </si>
  <si>
    <t>16.0.00.00000</t>
  </si>
  <si>
    <t>Муниципальная программа "Безопасность Рузского муниципального района на 2015-2019 годы"</t>
  </si>
  <si>
    <t>Другие вопросы в области средств массовой информации</t>
  </si>
  <si>
    <t>240</t>
  </si>
  <si>
    <t>12.6.03.00411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</si>
  <si>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</si>
  <si>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</si>
  <si>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</si>
  <si>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Организация взаимодействия с региональными электронными СМИ путем размещения информации о деятельности органов местного самоуправления</t>
  </si>
  <si>
    <t>12.6.03.00000</t>
  </si>
  <si>
    <t>Основное мероприятие " Освещение деятельности органов местного самоуправления Рузского муниципального района в электронных средствах массовой информации"</t>
  </si>
  <si>
    <t>12.6.02.40102</t>
  </si>
  <si>
    <t>Обеспечение деятельности подведомственных учреждений</t>
  </si>
  <si>
    <t>12.6.02.40101</t>
  </si>
  <si>
    <t>Расходы на выплаты персоналу подведомственных учреждений</t>
  </si>
  <si>
    <t>12.6.02.00400</t>
  </si>
  <si>
    <t>Информирование населения о деятельности органов местного самоуправления Рузского муниципального района, опубликование  муниципальных правовых актов, обсуждение проектов муниципальных правовых актов  по вопросам местного значения</t>
  </si>
  <si>
    <t>12.6.02.00000</t>
  </si>
  <si>
    <t>Основное мероприятие " Освещение деятельности органов местного самоуправления Рузского муниципального района в печатных средствах массовой информации муниципального образования"</t>
  </si>
  <si>
    <t>12.6.00.00000</t>
  </si>
  <si>
    <t>Подпрограмма "Информирование населения о деятельности органов местного самоуправления Рузского муниципального района"</t>
  </si>
  <si>
    <t>Периодическая печать и издательства</t>
  </si>
  <si>
    <t>99.0.00.04400</t>
  </si>
  <si>
    <t>Дополнительные мероприятия по развитию жилищно-коммунального хозяйства и социально-культурной сферы</t>
  </si>
  <si>
    <t>99.0.00.00000</t>
  </si>
  <si>
    <t>Непрограммные расходы бюджета Рузского муниципального района</t>
  </si>
  <si>
    <t>12.6.06.40105</t>
  </si>
  <si>
    <t>Информирование населения о деятельности органов местного самоуправления Рузского муниципального района посредством наружной рекламы</t>
  </si>
  <si>
    <t>12.6.06.40101</t>
  </si>
  <si>
    <t>12.6.06.00000</t>
  </si>
  <si>
    <t>Основное мероприятие "Демонтаж незаконно установленных рекламных конструкций, не соответствующих утвержденной схеме размещения рекламных конструкций на территории Рузского муниципального района и внесение изменений в схему размещения рекламных конструкций на территории Рузского муниципального района при обстоятельствах инфраструктурного и имущественного характера"</t>
  </si>
  <si>
    <t>12.6.05.40105</t>
  </si>
  <si>
    <t>12.6.05.00000</t>
  </si>
  <si>
    <t>Основное мероприятие "Оформление наружного информационного пространства Рузского муниципального района"</t>
  </si>
  <si>
    <t>12.6.04.40105</t>
  </si>
  <si>
    <t>12.6.04.00000</t>
  </si>
  <si>
    <t>Основное мероприятие "Информационная поддержка органов местного самоуправления Рузского муниципального района по социально значимым вопросам"</t>
  </si>
  <si>
    <t>Телевидение и радиовещание</t>
  </si>
  <si>
    <t>СРЕДСТВА МАССОВОЙ ИНФОРМАЦИИ</t>
  </si>
  <si>
    <t>04.1.03.40031</t>
  </si>
  <si>
    <t>Повышение доступности и качества реабилитационных услуг</t>
  </si>
  <si>
    <t>04.1.03.00000</t>
  </si>
  <si>
    <t>Основное мероприятие "Совершенствование системы социальной интеграции инвалидов в обществе"</t>
  </si>
  <si>
    <t>04.1.00.00000</t>
  </si>
  <si>
    <t>Подпрограмма "Доступная среда"</t>
  </si>
  <si>
    <t>04.0.00.00000</t>
  </si>
  <si>
    <t>Муниципальная программа "Социальная поддержка граждан Рузского муниципального района на 2015-2019 годы"</t>
  </si>
  <si>
    <t>610</t>
  </si>
  <si>
    <t>01.1.01.S2540</t>
  </si>
  <si>
    <t>Субсидии бюджетным учреждениям</t>
  </si>
  <si>
    <t>Софинансирование мероприятий по установке площадки ГТО</t>
  </si>
  <si>
    <t>01.1.01.62540</t>
  </si>
  <si>
    <t>Приобретение и установка площадок для сдачи нормативов комплекса "Готов к труду и обороне" в соответствии с государственной программой Московской области "Спорт Подмосковья"</t>
  </si>
  <si>
    <t>01.1.01.20330</t>
  </si>
  <si>
    <t>Укрепление материально-технической базы центра тестирования</t>
  </si>
  <si>
    <t>01.1.01.20300</t>
  </si>
  <si>
    <t>Проведение мероприятий подведомственными распорядителями</t>
  </si>
  <si>
    <t>01.1.01.00000</t>
  </si>
  <si>
    <t>Основное мероприятие "Вовлечение жителей Рузского муниципального района, в систематические занятия физической культурой и спортом"</t>
  </si>
  <si>
    <t>01.1.00.00000</t>
  </si>
  <si>
    <t>Подпрограмма "Создание условий для развития физической культуры и спорта"</t>
  </si>
  <si>
    <t>01.0.00.00000</t>
  </si>
  <si>
    <t>Муниципальная программа "Развитие физической культуры и спорта, формирование здорового образа жизни населения в Рузском муниципальном районе" на 2015-2019 годы</t>
  </si>
  <si>
    <t>Массовый спорт</t>
  </si>
  <si>
    <t>ФИЗИЧЕСКАЯ КУЛЬТУРА И СПОРТ</t>
  </si>
  <si>
    <t>630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</si>
  <si>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</si>
  <si>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социальной политики</t>
  </si>
  <si>
    <t>320</t>
  </si>
  <si>
    <t>02.4.01.R0820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</si>
  <si>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</si>
  <si>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</si>
  <si>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</si>
  <si>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</si>
  <si>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02.4.01.00000</t>
  </si>
  <si>
    <t>Основное мероприятие "Обеспечение детей-сирот и детей, оставшихся без попечения родителей, а также лиц из их числа, специализированными жилыми помещениями, по договорам найма. Обеспечение сохранности жилых помещений муниципального жилищного фонда, закрепленных за детьми данной категории."</t>
  </si>
  <si>
    <t>02.4.00.00000</t>
  </si>
  <si>
    <t>Подпрограмма "Обеспечение жильем детей-сирот и детей, оставшихся без попечения родителей, а также лиц из их числа"</t>
  </si>
  <si>
    <t>02.0.00.00000</t>
  </si>
  <si>
    <t>Муниципальная программа Рузского муниципального района "Жилище" на 2016-2020 годы</t>
  </si>
  <si>
    <t>Охрана семьи и детства</t>
  </si>
  <si>
    <t>330</t>
  </si>
  <si>
    <t>99.0.00.00017</t>
  </si>
  <si>
    <t>Публичные нормативные выплаты гражданам несоциального характера</t>
  </si>
  <si>
    <t>Выплаты почетным гражданам Рузского муниципального района</t>
  </si>
  <si>
    <t>310</t>
  </si>
  <si>
    <t>04.4.03.00210</t>
  </si>
  <si>
    <t>Публичные нормативные социальные выплаты гражданам</t>
  </si>
  <si>
    <t>Компенсация оплаты жилья и коммунальных услуг инвалидам и ветеранам Великой Отечественной войны</t>
  </si>
  <si>
    <t>04.4.03.00000</t>
  </si>
  <si>
    <t>Основное мероприятие "Исполнение полномочий по предоставлению дополнительных мер социальной поддержки обратившимся инвалидам и участникам Великой Отечественной войны, постоянно проживающим в Рузском муниципальном районе и имеющим право на получение указанных выплат"</t>
  </si>
  <si>
    <t>04.4.02.00180</t>
  </si>
  <si>
    <t>Предоставление льгот на проезд многодетным матерям, проживающим на территории Рузского муниципального района</t>
  </si>
  <si>
    <t>04.4.02.00000</t>
  </si>
  <si>
    <t>Основное мероприятие "Исполнение полномочий по предоставлению льгот на проезд обратившимся многодетным матерям, постоянно проживающим в Рузском муниципальном районе и имеющим право на получение указанных льгот"</t>
  </si>
  <si>
    <t>04.4.01.61410</t>
  </si>
  <si>
    <t>Предоставление гражданам субсидий на оплату жилого помещения и коммунальных услуг</t>
  </si>
  <si>
    <t>04.4.01.00000</t>
  </si>
  <si>
    <t>Основное мероприятие "Исполнение государственных полномочий по принятию решений о предоставлении субсидий на оплату жилого помещения и коммунальных услуг обратившимся гражданам Российской Федерации  постоянно проживающим в Рузском муниципальном районе и имеющим право на получение указанных субсидий"</t>
  </si>
  <si>
    <t>04.4.00.00000</t>
  </si>
  <si>
    <t>Подпрограмма "Оказание поддержки отдельным категориям граждан. Предоставление субсидий по оплате жилищно-коммунальных услуг"</t>
  </si>
  <si>
    <t>02.2.01.R0200</t>
  </si>
  <si>
    <t>Субсидии на мероприятия подпрограммы "Обеспечение жильем молодых семей"</t>
  </si>
  <si>
    <t>02.2.01.L0200</t>
  </si>
  <si>
    <t>Софинансирование к субсидии на мероприятия подпрограммы "Обеспечение жильем молодых семей"</t>
  </si>
  <si>
    <t>02.2.01.50200</t>
  </si>
  <si>
    <t>02.2.01.25820</t>
  </si>
  <si>
    <t>Обеспечение жильем молодых семей за счет средств бюджета городского поселения Тучково</t>
  </si>
  <si>
    <t>02.2.01.00000</t>
  </si>
  <si>
    <t>Основное мероприятие "Координация финансовых и организационных вопросов по предоставлению молодым семьям социальных выплат на приобретение жилого помещения или строительство индивидуального жилого дома"</t>
  </si>
  <si>
    <t>02.2.00.00000</t>
  </si>
  <si>
    <t>Подпрограмма "Обеспечение жильем молодых семей"</t>
  </si>
  <si>
    <t>01.3.04.62080</t>
  </si>
  <si>
    <t>Социальная поддержка беременных женщин, кормящих матерей, детей в возрасте до трех лет</t>
  </si>
  <si>
    <t>01.3.04.00000</t>
  </si>
  <si>
    <t>Основное мероприятие "Обеспечение полноценным питанием беременных женщин, кормящих матерей, а также детей в возрасте до трех лет"</t>
  </si>
  <si>
    <t>01.3.02.00280</t>
  </si>
  <si>
    <t>Обеспечение выплаты ежемесячной компенсации врачам государственных учреждений здравоохранения Московской области, расположенных на территории Рузского муниципального района за наем (поднаем) жилых помещений</t>
  </si>
  <si>
    <t>01.3.02.00000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</si>
  <si>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</si>
  <si>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01.3.00.00000</t>
  </si>
  <si>
    <t>Подпрограмма "Создание условий для оказания медицинской помощи населению на территории Рузского муниципального района на 2015-2019 годы"</t>
  </si>
  <si>
    <t>Социальное обеспечение населения</t>
  </si>
  <si>
    <t>12.3.04.11700</t>
  </si>
  <si>
    <t>Пенсии, выплачиваемые организациями сектора муниципального управления</t>
  </si>
  <si>
    <t>12.3.04.00000</t>
  </si>
  <si>
    <t>Основное мероприятие "Повышение мотивации муниципальных служащих"</t>
  </si>
  <si>
    <t>12.3.00.00000</t>
  </si>
  <si>
    <t>Подпрограмма "Развитие муниципальной службы Рузского муниципального района на 2015-2019 годы"</t>
  </si>
  <si>
    <t>Пенсионное обеспечение</t>
  </si>
  <si>
    <t>СОЦИАЛЬНАЯ ПОЛИТИКА</t>
  </si>
  <si>
    <t>16.8.01.20300</t>
  </si>
  <si>
    <t>850</t>
  </si>
  <si>
    <t>05.7.01.21970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</si>
  <si>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</si>
  <si>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</si>
  <si>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</si>
  <si>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</si>
  <si>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</si>
  <si>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</si>
  <si>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</si>
  <si>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распорядителей</t>
  </si>
  <si>
    <t>05.7.01.20390</t>
  </si>
  <si>
    <t>Мероприятия в области развития информационно-коммуникационных технологий распорядителей бюджетных средств</t>
  </si>
  <si>
    <t>05.7.01.00000</t>
  </si>
  <si>
    <t>Основное мероприятие "Организация осуществления функций и полномочий по управлению и обслуживанию учреждений в сфере культуры"</t>
  </si>
  <si>
    <t>05.7.00.00000</t>
  </si>
  <si>
    <t>Подпрограмма "Обеспечивающая подпрограмма"</t>
  </si>
  <si>
    <t>05.0.00.00000</t>
  </si>
  <si>
    <t>Муниципальная программа "Развитие культуры Рузского муниципального района на 2015-2019 годы"</t>
  </si>
  <si>
    <t>Другие вопросы в области культуры, кинематографии</t>
  </si>
  <si>
    <t>16.6.01.40350</t>
  </si>
  <si>
    <t>Установка систем видеонаблюдения на подведомственных объектах социальной сферы</t>
  </si>
  <si>
    <t>16.6.01.00000</t>
  </si>
  <si>
    <t>Основное мероприятие "Повышение степени защищенности социально-значимых объектов мест с массовым пребыванием людей"</t>
  </si>
  <si>
    <t>16.6.00.00000</t>
  </si>
  <si>
    <t>Подпрограмма "Обеспечение правопорядка и безопасности"</t>
  </si>
  <si>
    <t>05.6.01.51470</t>
  </si>
  <si>
    <t>Иные межбюджетные трансферты на государственную поддержку муниципальных учреждений культуры</t>
  </si>
  <si>
    <t>05.6.01.40300</t>
  </si>
  <si>
    <t>05.6.01.40102</t>
  </si>
  <si>
    <t>05.6.01.10300</t>
  </si>
  <si>
    <t>Проведение мероприятий органами местного самоуправления</t>
  </si>
  <si>
    <t>05.6.01.00000</t>
  </si>
  <si>
    <t>Основное мероприятие "Укрепление и модернизация материально-технической базы муниципальных учреждений культуры Рузского муниципального района"</t>
  </si>
  <si>
    <t>05.6.00.00000</t>
  </si>
  <si>
    <t>Подпрограмма "Укрепление материально-технической базы муниципальных учреждений Рузского муниципального района"</t>
  </si>
  <si>
    <t>05.2.01.S0440</t>
  </si>
  <si>
    <t>Расходы на повышение заработной платы работникам муниципальных учреждений в сфере культуры  за счет средств местного бюджета.</t>
  </si>
  <si>
    <t>05.2.01.60440</t>
  </si>
  <si>
    <t>Расходы на повышение заработной платы работникам муниципальных учреждений в сфере культуры  за счет средств бюджета Московской области.</t>
  </si>
  <si>
    <t>05.2.01.51480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</si>
  <si>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</si>
  <si>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05.2.01.40102</t>
  </si>
  <si>
    <t>05.2.01.40101</t>
  </si>
  <si>
    <t xml:space="preserve">Расходы на выплаты персоналу подведомственных учреждений </t>
  </si>
  <si>
    <t>05.2.01.00000</t>
  </si>
  <si>
    <t>Основное мероприятие "Организация досуга и предоставление услуг организаций культуры доступа к музейным фондам"</t>
  </si>
  <si>
    <t>05.2.00.00000</t>
  </si>
  <si>
    <t>Подпрограмма "Организация досуга и предоставление услуг организаций культуры доступа к музейным фондам"</t>
  </si>
  <si>
    <t>05.1.01.S0440</t>
  </si>
  <si>
    <t>05.1.01.60440</t>
  </si>
  <si>
    <t>05.1.01.51440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</si>
  <si>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</si>
  <si>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05.1.01.40102</t>
  </si>
  <si>
    <t>05.1.01.40101</t>
  </si>
  <si>
    <t>05.1.01.00000</t>
  </si>
  <si>
    <t>Основное мероприятие "Организация библиотечного обслуживания населения на территории Рузского муниципального района"</t>
  </si>
  <si>
    <t>05.1.00.00000</t>
  </si>
  <si>
    <t>Подпрограмма "Библиотечное обслуживание населения на территории Рузского муниципального района"</t>
  </si>
  <si>
    <t>04.1.03.40300</t>
  </si>
  <si>
    <t>04.1.02.L0270</t>
  </si>
  <si>
    <t>Софинансирование к субсидии на мероприятия государственной программы Российской Федерации "Доступная среда" на 2011 - 2015 годы</t>
  </si>
  <si>
    <t>04.1.02.50270</t>
  </si>
  <si>
    <t>Субсидии на мероприятия государственной программы Российской Федерации "Доступная среда" на 2011 - 2015 годы</t>
  </si>
  <si>
    <t>04.1.02.40470</t>
  </si>
  <si>
    <t>Создание безбарьерной среды в  подведомственных учреждениях</t>
  </si>
  <si>
    <t>04.1.02.00000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</si>
  <si>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Рузском муниципальном районе"</t>
  </si>
  <si>
    <t>Культура</t>
  </si>
  <si>
    <t>КУЛЬТУРА И КИНЕМАТОГРАФИЯ</t>
  </si>
  <si>
    <t>99.0.00.40102</t>
  </si>
  <si>
    <t>Обеспечение деятельности органов местного самоуправления за счет средств местного бюджета</t>
  </si>
  <si>
    <t>99.0.00.40101</t>
  </si>
  <si>
    <t>16.6.02.20300</t>
  </si>
  <si>
    <t>16.6.02.00000</t>
  </si>
  <si>
    <t>Основное мероприятие "Снижение уровня подростковой (молодежной) преступности"</t>
  </si>
  <si>
    <t>04.2.02.S2190</t>
  </si>
  <si>
    <t>Софинансирование мероприятий по организации отдыха детей в каникулярное время</t>
  </si>
  <si>
    <t>04.2.02.00000</t>
  </si>
  <si>
    <t>Основное мероприятие "Создание условий для всестороннего развития детей в период пребывания в учреждениях отдыха и оздоровления"</t>
  </si>
  <si>
    <t>04.2.00.00000</t>
  </si>
  <si>
    <t>Подпрограмма "Система развития отдыха и оздоровления детей в Рузском муниципальном районе на 2015-2019 годы"</t>
  </si>
  <si>
    <t>04.1.03.20300</t>
  </si>
  <si>
    <t>01.4.01.21970</t>
  </si>
  <si>
    <t>01.4.01.20390</t>
  </si>
  <si>
    <t>01.4.01.00000</t>
  </si>
  <si>
    <t>Основное мероприятие "Повышение эффективности управления муниципальными финансами использования муниципального имущества при реализации муниципальной программы"</t>
  </si>
  <si>
    <t>01.4.00.00000</t>
  </si>
  <si>
    <t>Молодежная политика и оздоровление детей</t>
  </si>
  <si>
    <t>16.2.03.40102</t>
  </si>
  <si>
    <t>16.2.03.00000</t>
  </si>
  <si>
    <t>Основное мероприятие "Обеспечение экстренной связи с диспетчерскими службами. Совершенствование работы службы "112""</t>
  </si>
  <si>
    <t>16.2.00.00000</t>
  </si>
  <si>
    <t>Подпрограмма "Развитие и совершенствование систем оповещения и информирования населения Рузского муниципального района"</t>
  </si>
  <si>
    <t>12.9.05.40500</t>
  </si>
  <si>
    <t>Профессиональная подготовка, переподготовка и повышение квалификации работников муниципальных учреждений</t>
  </si>
  <si>
    <t>12.9.05.00000</t>
  </si>
  <si>
    <t>Основное мероприятие "Обеспечение деятельности МКУ "Отдел статистического и налогового мониторинга"</t>
  </si>
  <si>
    <t>12.9.00.00000</t>
  </si>
  <si>
    <t>12.3.05.10500</t>
  </si>
  <si>
    <t>Организация работы по повышению квалификации муниципальных служащих</t>
  </si>
  <si>
    <t>12.3.05.00000</t>
  </si>
  <si>
    <t>Основное мероприятие "Совершенствование профессионального развития муниципальных служащих"</t>
  </si>
  <si>
    <t>12.1.02.40102</t>
  </si>
  <si>
    <t>12.1.02.00000</t>
  </si>
  <si>
    <t>Основное мероприятие "Создание и развитие в Рузском муниципальном районе Московской области системы предоставления государственных и муниципальных услуг по принципу "одного окна", в том числе на базе многофункционального центра предоставления государственных и муниципальных услуг"</t>
  </si>
  <si>
    <t>12.1.00.00000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</si>
  <si>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</si>
  <si>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08.2.01.40102</t>
  </si>
  <si>
    <t>08.2.01.00000</t>
  </si>
  <si>
    <t>Основное мероприятие "Обеспечение деятельности МКУ "Центр закупок Рузского муниципального района""</t>
  </si>
  <si>
    <t>08.2.00.00000</t>
  </si>
  <si>
    <t>Подпрограмма "Развитие конкуренции"</t>
  </si>
  <si>
    <t>08.0.00.00000</t>
  </si>
  <si>
    <t>Муниципальная программа "Предпринимательство Рузского муниципального района"</t>
  </si>
  <si>
    <t>01.4.01.20500</t>
  </si>
  <si>
    <t>Совершенствование профессионального развития подведомственных распорядителей</t>
  </si>
  <si>
    <t>Профессиональная подготовка, переподготовка и повышение квалификации</t>
  </si>
  <si>
    <t>07.3.02.S0440</t>
  </si>
  <si>
    <t xml:space="preserve">Расходы на повышение заработной платы работникам муниципальных учреждений Московской области в сферах образования, культуры, физической культуры и спорта  за счет средств местного бюджета </t>
  </si>
  <si>
    <t>07.3.02.60440</t>
  </si>
  <si>
    <t>Расходы на повышение заработной платы работникам муниципальных учреждений Московской области в сферах образования, культуры, физической культуры и спорта  за счет средств бюджета Московской области</t>
  </si>
  <si>
    <t>07.3.02.40220</t>
  </si>
  <si>
    <t>Компенсация учащимся в учреждениях дополнительного образования детей за проезд к месту обучения и обратно</t>
  </si>
  <si>
    <t>07.3.02.40102</t>
  </si>
  <si>
    <t>07.3.02.40101</t>
  </si>
  <si>
    <t>07.3.02.00000</t>
  </si>
  <si>
    <t>Основное мероприятие "Развитие инфраструктуры, кадрового потенциала, интеграции деятельности образовательных организаций сферы образования,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</si>
  <si>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07.3.00.00000</t>
  </si>
  <si>
    <t>Подпрограмма "Дополнительное образование, воспитание и психолого-социальное сопровождение детей"</t>
  </si>
  <si>
    <t>07.0.00.00000</t>
  </si>
  <si>
    <t>Муниципальная программа "Развитие образования и воспитание в Рузском муниципальном районе" на 2015-2019 годы</t>
  </si>
  <si>
    <t>05.6.01.S2360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</si>
  <si>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</si>
  <si>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05.6.01.62360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</si>
  <si>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</si>
  <si>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05.6.01.40043</t>
  </si>
  <si>
    <t>Капитальный ремонт учреждений социально-культурной сферы</t>
  </si>
  <si>
    <t>05.6.01.07720</t>
  </si>
  <si>
    <t>Резервный фонд правительства Московской области на предупреждение и ликвидацию чрезвычайных ситуаций и последствий стихийных бедствий</t>
  </si>
  <si>
    <t>04.1.03.40040</t>
  </si>
  <si>
    <t>Информационно-методическое и кадровое обеспечение системы реабилитации и социальной интеграции инвалидов а Рузском муниципальном районе</t>
  </si>
  <si>
    <t>Общее образование</t>
  </si>
  <si>
    <t>810</t>
  </si>
  <si>
    <t>08.3.03.11611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</si>
  <si>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</si>
  <si>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Частичная компенсация затрат субъектам малого и среднего предпринимательства, связанных с созданием и (или) развитием центров времяпрепровождения детей - групп дневного времяпровождения детей дошкольного возраста и иных подобных им видам деятельности по уходу и присмотру за детьми</t>
  </si>
  <si>
    <t>08.3.03.00000</t>
  </si>
  <si>
    <t>Основное мероприятие "Увеличение вклада субъектов малого и среднего предпринимательства в экономику Рузского муниципального района"</t>
  </si>
  <si>
    <t>08.3.00.00000</t>
  </si>
  <si>
    <t>Подпрограмма "Развитие малого и среднего предпринимательства в Рузском муниципальном районе"</t>
  </si>
  <si>
    <t>Дошкольное образование</t>
  </si>
  <si>
    <t>ОБРАЗОВАНИЕ</t>
  </si>
  <si>
    <t>15.0.04.28050</t>
  </si>
  <si>
    <t>Очистка дна и укрепление берегов водных объектов</t>
  </si>
  <si>
    <t>15.0.04.00000</t>
  </si>
  <si>
    <t>Основное мероприятие "Охрана водных объектов на территории Рузского муниципального района"</t>
  </si>
  <si>
    <t>15.0.02.28030</t>
  </si>
  <si>
    <t>Организация и проведение мероприятий в рамках Дней защиты от экологической опасности</t>
  </si>
  <si>
    <t>15.0.02.00000</t>
  </si>
  <si>
    <t>Основное  мероприятие "Экологическое образование, воспитание и информирование населения"</t>
  </si>
  <si>
    <t>15.0.01.28020</t>
  </si>
  <si>
    <t>Санитарно-бактериологические химические исследования воды</t>
  </si>
  <si>
    <t>15.0.01.28010</t>
  </si>
  <si>
    <t>Санитарно-химические исследования атмосферного воздуха</t>
  </si>
  <si>
    <t>15.0.01.00000</t>
  </si>
  <si>
    <t>Основное  мероприятие "Организация и проведение экологического мониторинга на территории Рузского муниципального района"</t>
  </si>
  <si>
    <t>15.0.00.00000</t>
  </si>
  <si>
    <t>Муниципальная программа "Охрана окружающей среды в Рузском муниципальном районе на 2015-2019 годы"</t>
  </si>
  <si>
    <t>Другие вопросы в области охраны окружающей среды</t>
  </si>
  <si>
    <t>15.0.03.28040</t>
  </si>
  <si>
    <t>Ликвидация несанкционированных свалок, очагов навалов бытовых отходов и мусора</t>
  </si>
  <si>
    <t>15.0.03.00000</t>
  </si>
  <si>
    <t>Основное мероприятие "Снижение и предотвращение загрязнений окружающей среды при образовании и размещении отходов"</t>
  </si>
  <si>
    <t>Сбор, удаление отходов и очистка сточных вод</t>
  </si>
  <si>
    <t>ОХРАНА ОКРУЖАЮЩЕЙ СРЕДЫ</t>
  </si>
  <si>
    <t>99.9.00.11660</t>
  </si>
  <si>
    <t>Ремонт и восстановление памятника</t>
  </si>
  <si>
    <t>99.9.00.00000</t>
  </si>
  <si>
    <t>08.4.02.40102</t>
  </si>
  <si>
    <t>08.4.02.40101</t>
  </si>
  <si>
    <t>08.4.02.11680</t>
  </si>
  <si>
    <t>Изготовление и установка информационных щитов на кладбищах, приобретение печатной продукции (книги регистрации, удостоверения)</t>
  </si>
  <si>
    <t>08.4.02.11650</t>
  </si>
  <si>
    <t>Проведение технической инвентаризации мест захоронения</t>
  </si>
  <si>
    <t>08.4.02.11640</t>
  </si>
  <si>
    <t>Проведение работ по оформлению права собственности на земельные участки под кладбищами</t>
  </si>
  <si>
    <t>08.4.02.11620</t>
  </si>
  <si>
    <t>Содержание, благоустройство кладбищ в Рузском муниципальном районе</t>
  </si>
  <si>
    <t>08.4.02.00000</t>
  </si>
  <si>
    <t>Основное мероприятие "Развитие похоронного дела в Рузском муниципальном районе"</t>
  </si>
  <si>
    <t>08.4.00.00000</t>
  </si>
  <si>
    <t>Подпрограмма "Развитие потребительского рынка и услуг Рузского муниципального района на 2015-2019 годы"</t>
  </si>
  <si>
    <t>540</t>
  </si>
  <si>
    <t>07.2.02.81043</t>
  </si>
  <si>
    <t>Иные межбюджетные трансферты</t>
  </si>
  <si>
    <t>500</t>
  </si>
  <si>
    <t>Межбюджетные трансферты</t>
  </si>
  <si>
    <t>Предоставление межбюджетных трансфертов из бюджета Рузского муниципального района бюджету городского поселения Руза на проведение ремонта площадки и пешеходной дорожки общеобразовательной школы</t>
  </si>
  <si>
    <t>07.2.02.00000</t>
  </si>
  <si>
    <t>Основное мероприятие "Реализация механизмов, обеспечивающих равный доступ к качественному общему образованию"</t>
  </si>
  <si>
    <t>07.2.00.00000</t>
  </si>
  <si>
    <t>Подпрограмма "Общее образование"</t>
  </si>
  <si>
    <t>06.4.02.25590</t>
  </si>
  <si>
    <t>Проведение мероприятий по ликвидации несанкционированных свалок на территории населенных пунктов сельских поселений</t>
  </si>
  <si>
    <t>06.4.02.25560</t>
  </si>
  <si>
    <t>Организация обслуживания контейнерных площадок на территории сельских поселений</t>
  </si>
  <si>
    <t>06.4.02.00000</t>
  </si>
  <si>
    <t>Основное мероприятие "Совершенствование системы сбора и вывоза ТБО, устранение предпосылок для организации несанкционированных свалок в населенных пунктах"</t>
  </si>
  <si>
    <t>06.4.00.00000</t>
  </si>
  <si>
    <t>Подпрограмма "Санитарная очистка территорий населенных пунктов Рузского муниципального района"</t>
  </si>
  <si>
    <t>06.0.00.00000</t>
  </si>
  <si>
    <t>Муниципальная программа "Содержание и развитие жилищно-коммунального хозяйства Рузского муниципального района на 2015-2019 годы"</t>
  </si>
  <si>
    <t>Благоустройство</t>
  </si>
  <si>
    <t>17.0.02.25600</t>
  </si>
  <si>
    <t>Установка индивидуальных приборов учета потребления коммунальных ресурсов в муниципальных квартирах</t>
  </si>
  <si>
    <t>17.0.02.00000</t>
  </si>
  <si>
    <t>Основное мероприятие "Повышение энергетической эффективности в жилищном фонде Рузского муниципального района"</t>
  </si>
  <si>
    <t>17.0.00.00000</t>
  </si>
  <si>
    <t>Муниципальная программа "Энергосбережение и повышение энергетической эффективности на территории Рузского муниципального района на 2015-2019 годы"</t>
  </si>
  <si>
    <t>410</t>
  </si>
  <si>
    <t>14.0.01.25530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</si>
  <si>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</si>
  <si>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</si>
  <si>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</si>
  <si>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Мероприятия в области газификации населенных пунктов</t>
  </si>
  <si>
    <t>14.0.01.00000</t>
  </si>
  <si>
    <t>Основное мероприятие "Улучшение социально-экономических условий жизни населения Рузского муниципального района Московской области, содействие проведению реформы жилищно-коммунального хозяйства"</t>
  </si>
  <si>
    <t>14.0.00.00000</t>
  </si>
  <si>
    <t>Муниципальная программа "Газификация Рузского муниципального района на 2015-2019 год"</t>
  </si>
  <si>
    <t>06.1.02.25551</t>
  </si>
  <si>
    <t>Проведение аварийных работ на бесхозяйных объектах коммунального хозяйства</t>
  </si>
  <si>
    <t>06.1.02.00000</t>
  </si>
  <si>
    <t>Основное мероприятие "Предоставление коммунальных услуг надлежащего качества"</t>
  </si>
  <si>
    <t>06.1.01.S9605</t>
  </si>
  <si>
    <t>Реконструкция очистных сооружений города Руза</t>
  </si>
  <si>
    <t>06.1.01.25550</t>
  </si>
  <si>
    <t>Подготовка объектов жилищно-коммунального комплекса к осенне-зимнему периоду, обеспечение бесперебойной и безаварийной работы объектов коммунального хозяйства</t>
  </si>
  <si>
    <t>06.1.01.10870</t>
  </si>
  <si>
    <t>Разработка и утверждение схем теплоснабжения, водоснабжения и водоотведения за счет средств сп Старорузское</t>
  </si>
  <si>
    <t>06.1.01.09605</t>
  </si>
  <si>
    <t>Обеспечение мероприятий по модернизации систем коммунальной инфраструктуры за счет межбюджетных трансфертов</t>
  </si>
  <si>
    <t>06.1.01.09505</t>
  </si>
  <si>
    <t>Обеспечение мероприятий по модернизации систем коммунальной инфраструктуры за счет субсидии из бюджета МО</t>
  </si>
  <si>
    <t>06.1.01.00000</t>
  </si>
  <si>
    <t>Основное мероприятие "Модернизация системы коммунальной инфраструктуры Рузского муниципального района и повышение эффективности работы коммунального комплекса"</t>
  </si>
  <si>
    <t>06.1.00.00000</t>
  </si>
  <si>
    <t>Подпрограмма "Содержание и развитие коммунального комплекса"</t>
  </si>
  <si>
    <t>Коммунальное хозяйство</t>
  </si>
  <si>
    <t>06.3.03.25580</t>
  </si>
  <si>
    <t>Проведение строительно-технической экспертизы</t>
  </si>
  <si>
    <t>06.3.03.00000</t>
  </si>
  <si>
    <t>Основное мероприятие "Техническое обслуживание и содержание жилищного фонда"</t>
  </si>
  <si>
    <t>06.3.02.25570</t>
  </si>
  <si>
    <t>Капитальный ремонт многоквартирных домов</t>
  </si>
  <si>
    <t>06.3.02.25540</t>
  </si>
  <si>
    <t>Взносы на капитальный ремонт общего имущества многоквартирных домов</t>
  </si>
  <si>
    <t>06.3.02.00000</t>
  </si>
  <si>
    <t>Основное мероприятие "Организация обеспечения своевременного проведения капитального ремонта общего имущества в многоквартирных домах за счет взносов собственников помещений в таких домах на капитальный ремонт общего имущества в многоквартирных домах, бюджетных средств и иных не запрещенных законом источников финансирования"</t>
  </si>
  <si>
    <t>06.3.00.00000</t>
  </si>
  <si>
    <t>Подпрограмма "Содержание и ремонт жилищного фонда"</t>
  </si>
  <si>
    <t>02.3.02.S9602</t>
  </si>
  <si>
    <t>Софинансирование мероприятий по переселению граждан из аварийного жилищного фонда</t>
  </si>
  <si>
    <t>02.3.02.09602</t>
  </si>
  <si>
    <t>Субсидии на переселение граждан из аварийного жилищного фонда, в том числе с учетом необходимости развития малоэтажного жилищного строительства</t>
  </si>
  <si>
    <t>02.3.02.00000</t>
  </si>
  <si>
    <t>Основное мероприятие "Защита прав граждан на жилище"</t>
  </si>
  <si>
    <t>02.3.00.00000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</si>
  <si>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</si>
  <si>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Жилищное хозяйство</t>
  </si>
  <si>
    <t>ЖИЛИЩНО-КОММУНАЛЬНОЕ ХОЗЯЙСТВО</t>
  </si>
  <si>
    <t>12.9.05.40102</t>
  </si>
  <si>
    <t>12.9.05.40101</t>
  </si>
  <si>
    <t>12.7.03.25200</t>
  </si>
  <si>
    <t>Регистрация прав собственности муниципального образования "Рузский муниципальный район" на земельные участи</t>
  </si>
  <si>
    <t>12.7.03.00000</t>
  </si>
  <si>
    <t>Основное мероприятие "Регистрация права собственности муниципального образования Рузский муниципальный район на земельные участки"</t>
  </si>
  <si>
    <t>12.7.02.25500</t>
  </si>
  <si>
    <t>Муниципальный земельный контроль</t>
  </si>
  <si>
    <t>12.7.02.00000</t>
  </si>
  <si>
    <t>Основное мероприятие "Ведение учета земельных участков"</t>
  </si>
  <si>
    <t>12.7.00.00000</t>
  </si>
  <si>
    <t>Подпрограмма "Управление муниципальным имуществом и земельными ресурсами Рузского муниципального района"</t>
  </si>
  <si>
    <t>08.3.03.11612</t>
  </si>
  <si>
    <t>Частичная компенсация затрат субъектам малого и среднего предпринимательства, осуществляющим деятельность в области ремесел, народных художественных промыслов, сельского и экологического туризма, на цели, определяемые Правительством Московской области</t>
  </si>
  <si>
    <t>08.3.03.11610</t>
  </si>
  <si>
    <t>Частичная компенсация субъектам малого и среднего предпринимательства затрат, связанных с приобретением оборудования</t>
  </si>
  <si>
    <t>08.3.02.40102</t>
  </si>
  <si>
    <t>08.3.02.40101</t>
  </si>
  <si>
    <t>08.3.02.00000</t>
  </si>
  <si>
    <t>Основное мероприятие "Развитие инфраструктуры поддержки субъектов малого и среднего предпринимательства"</t>
  </si>
  <si>
    <t>08.3.01.40580</t>
  </si>
  <si>
    <t>Мероприятия направленные на создание благоприятной среды для предпринимательства</t>
  </si>
  <si>
    <t>08.3.01.00000</t>
  </si>
  <si>
    <t>Основное мероприятие "Создание благоприятной среды для предпринимательства"</t>
  </si>
  <si>
    <t>05.5.01.40102</t>
  </si>
  <si>
    <t>05.5.01.40101</t>
  </si>
  <si>
    <t>05.5.01.00000</t>
  </si>
  <si>
    <t>Основное мероприятие "Развитие рынка туристских услуг на территории Рузского муниципального района и создание благоприятных условий для развития внутреннего и въездного туризма"</t>
  </si>
  <si>
    <t>05.5.00.00000</t>
  </si>
  <si>
    <t>Подпрограмма "Создание условий для развития туризма в Рузском муниципальном районе"</t>
  </si>
  <si>
    <t>Другие вопросы в области национальной экономики</t>
  </si>
  <si>
    <t>12.2.06.10390</t>
  </si>
  <si>
    <t>12.2.06.00000</t>
  </si>
  <si>
    <t>Основное мероприятие "Подключение органов местного самоуправления Рузского муниципального района к инфраструктуре электронного правительства Московской области"</t>
  </si>
  <si>
    <t>12.2.03.10390</t>
  </si>
  <si>
    <t>12.2.03.00000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</si>
  <si>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образования"</t>
  </si>
  <si>
    <t>12.2.02.10390</t>
  </si>
  <si>
    <t>12.2.02.00000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</si>
  <si>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органов местного самоуправления "</t>
  </si>
  <si>
    <t>12.2.01.10390</t>
  </si>
  <si>
    <t>Мероприятия в области развития информационно-коммуникационных технологий в органах местного самоуправления</t>
  </si>
  <si>
    <t>12.2.01.00000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</si>
  <si>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Рузского муниципального района" </t>
  </si>
  <si>
    <t>12.2.00.00000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</si>
  <si>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</si>
  <si>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12.1.02.S0630</t>
  </si>
  <si>
    <t>Софинансирование субсидии на 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</t>
  </si>
  <si>
    <t>12.1.02.S0620</t>
  </si>
  <si>
    <t>Софинансирование субсидии на закупку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</t>
  </si>
  <si>
    <t>12.1.02.60630</t>
  </si>
  <si>
    <t>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</t>
  </si>
  <si>
    <t>12.1.02.60620</t>
  </si>
  <si>
    <t>Закупка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</t>
  </si>
  <si>
    <t>Связь и информатика</t>
  </si>
  <si>
    <t>03.4.01.27940</t>
  </si>
  <si>
    <t>Разработка комплексной схемы организации дорожного движения</t>
  </si>
  <si>
    <t>03.4.01.27930</t>
  </si>
  <si>
    <t>Проведение экспертизы технического состояния подвесных мостов</t>
  </si>
  <si>
    <t>03.4.01.00000</t>
  </si>
  <si>
    <t>Основное мероприятие "Координация и эффективное регулирование деятельности по организации движения"</t>
  </si>
  <si>
    <t>03.4.00.00000</t>
  </si>
  <si>
    <t>Подпрограмма "Развитие транспортной инфраструктуры"</t>
  </si>
  <si>
    <t>03.3.02.27921</t>
  </si>
  <si>
    <t>Выполнение работ по устройству подъездов с щебеночным покрытием переходного типа к земельным участкам, выделенным многодетным семьям Рузского муниципального района</t>
  </si>
  <si>
    <t>03.3.02.27920</t>
  </si>
  <si>
    <t>Содержание дорог и объектов дорожного хозяйства</t>
  </si>
  <si>
    <t>03.3.02.27820</t>
  </si>
  <si>
    <t>Содержание дорог и объектов дорожного хозяйства за счет средств бюджета городского поселения Тучково</t>
  </si>
  <si>
    <t>03.3.02.27810</t>
  </si>
  <si>
    <t>Содержание дорог и объектов дорожного хозяйства за счет средств бюджета городского поселения Руза</t>
  </si>
  <si>
    <t>03.3.02.00000</t>
  </si>
  <si>
    <t>Основное мероприятие "Повышение уровня безопасности на территории района, повышение качества и технической оснащённости выполняемых работ по содержанию и ремонту объектов дорожного хозяйства"</t>
  </si>
  <si>
    <t>03.3.01.S0240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</si>
  <si>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</si>
  <si>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03.3.01.60240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</si>
  <si>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</si>
  <si>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03.3.01.27910</t>
  </si>
  <si>
    <t>Ремонт дорог общего пользования местного значения</t>
  </si>
  <si>
    <t>03.3.01.27820</t>
  </si>
  <si>
    <t>Ремонт дорог общего пользования местного значения за счет средств бюджета городского поселения Тучково</t>
  </si>
  <si>
    <t>03.3.01.27810</t>
  </si>
  <si>
    <t>Ремонт дорог общего пользования местного значения за счет средств бюджета городского поселения Руза</t>
  </si>
  <si>
    <t>03.3.01.00000</t>
  </si>
  <si>
    <t>Основное мероприятие "Совершенствование дорожных условий и внедрение технических средств организации дорожного движения"</t>
  </si>
  <si>
    <t>03.3.00.00000</t>
  </si>
  <si>
    <t>Подпрограмма "Содержание и ремонт дорог"</t>
  </si>
  <si>
    <t>03.0.00.00000</t>
  </si>
  <si>
    <t>Муниципальная программа "Развитие транспортной системы Рузского муниципального района на 2015-2019 годы"</t>
  </si>
  <si>
    <t>Дорожное хозяйство(дорожные фонды)</t>
  </si>
  <si>
    <t>08.4.01.11980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</si>
  <si>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</si>
  <si>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08.4.01.00000</t>
  </si>
  <si>
    <t>Основное мероприятие "Развитие инфраструктуры потребительского рынка и услуг"</t>
  </si>
  <si>
    <t>03.1.01.27970</t>
  </si>
  <si>
    <t>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</t>
  </si>
  <si>
    <t>03.1.01.00000</t>
  </si>
  <si>
    <t>Основное мероприятие "Организация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поддержки"</t>
  </si>
  <si>
    <t>03.1.00.00000</t>
  </si>
  <si>
    <t>Подпрограмма "Организация транспортного обслуживания населения"</t>
  </si>
  <si>
    <t>Транспорт</t>
  </si>
  <si>
    <t>НАЦИОНАЛЬНАЯ ЭКОНОМИКА</t>
  </si>
  <si>
    <t>16.6.03.00420</t>
  </si>
  <si>
    <t>Обслуживание систем видеонаблюдения на дорогах</t>
  </si>
  <si>
    <t>16.6.03.00360</t>
  </si>
  <si>
    <t>Установка систем видеонаблюдения на дорогах</t>
  </si>
  <si>
    <t>16.6.03.00000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</si>
  <si>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</si>
  <si>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Другие вопросы в области национальной безопасности и правоохранительной деятельности</t>
  </si>
  <si>
    <t>16.2.03.40101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</si>
  <si>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</si>
  <si>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</si>
  <si>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16.5.03.26030</t>
  </si>
  <si>
    <t>Изготовление бланков, журналов, форм документов, мастичных печатей, штампов, рабочих портфелей по мобилизационной подготовке</t>
  </si>
  <si>
    <t>16.5.03.00000</t>
  </si>
  <si>
    <t>Основное мероприятие "Организация и ведение секретного делопроизводства в администрации Рузского муниципального района"</t>
  </si>
  <si>
    <t>16.5.02.26020</t>
  </si>
  <si>
    <t>Ежегодный контроль соблюдения правил эксплуатации аттестованного объекта и эффективности реализованных мер защиты</t>
  </si>
  <si>
    <t>16.5.02.00000</t>
  </si>
  <si>
    <t>Основное мероприятие "Обеспечение установленного в администрации Рузского муниципального района режима секретности"</t>
  </si>
  <si>
    <t>16.5.01.26010</t>
  </si>
  <si>
    <t>Обучение мобилизационных работников и военно-учетных работников органов управления администрации Рузского муниципального района</t>
  </si>
  <si>
    <t>16.5.01.00000</t>
  </si>
  <si>
    <t>Основное мероприятие "Повышение уровня мобилизационной подготовки и мобилизации в Рузском муниципальном районе"</t>
  </si>
  <si>
    <t>16.5.00.00000</t>
  </si>
  <si>
    <t>Подпрограмма "Обеспечение мобилизационной подготовки экономики Рузского муниципального района"</t>
  </si>
  <si>
    <t>16.2.01.00410</t>
  </si>
  <si>
    <t>Развитие муниципальной системы оповещения населения Рузского муниципального района</t>
  </si>
  <si>
    <t>16.2.01.00000</t>
  </si>
  <si>
    <t>Основное мероприятие "Развитие муниципальной системы оповещения населения Рузского муниципального района МСО на базе аппаратуры П-164"</t>
  </si>
  <si>
    <t>Мобилизационная подготовка экономики</t>
  </si>
  <si>
    <t>НАЦИОНАЛЬНАЯ ОБОРОНА</t>
  </si>
  <si>
    <t>99.0.00.29000</t>
  </si>
  <si>
    <t>830</t>
  </si>
  <si>
    <t>Исполнение судебных актов</t>
  </si>
  <si>
    <t>Выполнение других обязательств муниципального образования</t>
  </si>
  <si>
    <t>12.9.06.40990</t>
  </si>
  <si>
    <t>Приобретение объектов, относящимся к основным средствам, подведомственными учреждениями</t>
  </si>
  <si>
    <t>12.9.06.40102</t>
  </si>
  <si>
    <t>12.9.06.40101</t>
  </si>
  <si>
    <t>12.9.06.00000</t>
  </si>
  <si>
    <t>Основное мероприятие "Поддержка и развитие инфраструктуры и эффективное развитие имущественного комплекса администрации Рузского муниципального района"</t>
  </si>
  <si>
    <t>12.9.01.29000</t>
  </si>
  <si>
    <t>12.9.01.10400</t>
  </si>
  <si>
    <t>Оплата членских взносов в Совет муниципальных образований</t>
  </si>
  <si>
    <t>12.9.01.10300</t>
  </si>
  <si>
    <t>12.9.01.00000</t>
  </si>
  <si>
    <t>Основное мероприятие "обеспечение деятельности администрации Рузского муниципального района"</t>
  </si>
  <si>
    <t>12.7.04.29010</t>
  </si>
  <si>
    <t>Расходы на содержание муниципального имущества</t>
  </si>
  <si>
    <t>12.7.04.25100</t>
  </si>
  <si>
    <t>Оценка недвижимости, признание прав и регулирование отношений по муниципальной собственности</t>
  </si>
  <si>
    <t>12.7.04.00000</t>
  </si>
  <si>
    <t>Основное мероприятие "Содержание муниципальной казны Рузского муниципального района"</t>
  </si>
  <si>
    <t>12.1.02.S0650</t>
  </si>
  <si>
    <t>Софинансирование субсидии на финансирование расходов на организацию деятельности многофункциональных центров предоставления государственных услуг</t>
  </si>
  <si>
    <t>12.1.02.S0640</t>
  </si>
  <si>
    <t>Софинансирование субсидии на оснащение помещений территориальных обособленных структурных подразделений (офисов) МФЦ муниципальных образований предметами мебели и иными предметами бытового назначения</t>
  </si>
  <si>
    <t>12.1.02.60660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</si>
  <si>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</si>
  <si>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12.1.02.60650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</si>
  <si>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</si>
  <si>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12.1.02.60640</t>
  </si>
  <si>
    <t>Оснащение помещений территориальных обособленных структурных подразделений (офисов) МФЦ (УРМ МФЦ) муниципальных образований предметами мебели и иными предметами бытового назначения</t>
  </si>
  <si>
    <t>12.1.02.40990</t>
  </si>
  <si>
    <t>12.1.02.40101</t>
  </si>
  <si>
    <t>09.1.02.53910</t>
  </si>
  <si>
    <t>Проведение Всероссийской сельскохозяйственной переписи 2016 года</t>
  </si>
  <si>
    <t>09.1.02.00000</t>
  </si>
  <si>
    <t>Основное мероприятие "Увеличение индекса производства продукции сельского хозяйства в хозяйствах всех категорий"</t>
  </si>
  <si>
    <t>09.1.00.00000</t>
  </si>
  <si>
    <t>Подпрограмма "Развитие отраслей сельского хозяйства и перерабатывающей промышленности"</t>
  </si>
  <si>
    <t>09.0.00.00000</t>
  </si>
  <si>
    <t>Муниципальная программа "Развитие сельского хозяйства Рузского муниципального района на 2015-2019 годы"</t>
  </si>
  <si>
    <t>08.2.01.40870</t>
  </si>
  <si>
    <t>Расходы на выплаты персоналу подведомственных учреждений за счет средств бюджета сельского поселения Старорузское</t>
  </si>
  <si>
    <t>08.2.01.40860</t>
  </si>
  <si>
    <t>Расходы на выплаты персоналу подведомственных учреждений за счет средств бюджета сельского поселения Колюбакинское</t>
  </si>
  <si>
    <t>08.2.01.40850</t>
  </si>
  <si>
    <t>Расходы на выплаты персоналу подведомственных учреждений за счет средств бюджета сельского поселения Ивановское</t>
  </si>
  <si>
    <t>08.2.01.40840</t>
  </si>
  <si>
    <t>Расходы на выплаты персоналу подведомственных учреждений за счет средств бюджета сельского поселения Дороховское</t>
  </si>
  <si>
    <t>08.2.01.40830</t>
  </si>
  <si>
    <t>Расходы на выплаты персоналу подведомственных учреждений за счет средств бюджета сельского поселения Волковское</t>
  </si>
  <si>
    <t>08.2.01.40820</t>
  </si>
  <si>
    <t>Расходы на выплаты персоналу подведомственных учреждений за счет средств бюджета городского поселения Тучково</t>
  </si>
  <si>
    <t>08.2.01.40810</t>
  </si>
  <si>
    <t>Расходы на выплаты персоналу подведомственных учреждений за счет средств бюджета городского поселения Руза</t>
  </si>
  <si>
    <t>08.2.01.40101</t>
  </si>
  <si>
    <t>04.1.02.00470</t>
  </si>
  <si>
    <t>Создание безбарьерной среды</t>
  </si>
  <si>
    <t>Другие общегосударственные вопросы</t>
  </si>
  <si>
    <t>12.9.01.51200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</si>
  <si>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</si>
  <si>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12.9.01.11990</t>
  </si>
  <si>
    <t>Приобретение объектов, относящихся к основным средствам, для работников органов местного самоуправления</t>
  </si>
  <si>
    <t>12.9.01.11970</t>
  </si>
  <si>
    <t>120</t>
  </si>
  <si>
    <t>Расходы на выплаты персоналу государственных (муниципальных) органов</t>
  </si>
  <si>
    <t>12.9.01.11820</t>
  </si>
  <si>
    <t>Обеспечение деятельности органов местного самоуправления за счет средств бюджета городского поселения Тучково</t>
  </si>
  <si>
    <t>12.8.03.60700</t>
  </si>
  <si>
    <t>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</si>
  <si>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12.8.03.00000</t>
  </si>
  <si>
    <t>Основное мероприятие "Исполнение переданных государственных полномочий в сфере градостроительства"</t>
  </si>
  <si>
    <t>12.8.00.00000</t>
  </si>
  <si>
    <t>Подпрограмма "Территориальное развитие (градостроительство и землеустройство) в Рузском муниципальном районе на 2015-2019 годы"</t>
  </si>
  <si>
    <t>12.7.05.60740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</si>
  <si>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</si>
  <si>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12.7.05.00000</t>
  </si>
  <si>
    <t>Основное мероприятие "Исполнение переданных государственных полномочий в сфере землепользования"</t>
  </si>
  <si>
    <t>12.5.01.60690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</si>
  <si>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</si>
  <si>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12.5.01.11970</t>
  </si>
  <si>
    <t>12.5.01.00000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</si>
  <si>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документов"</t>
  </si>
  <si>
    <t>12.5.00.00000</t>
  </si>
  <si>
    <t>Подпрограмма "Развитие архивного дела в Рузском муниципальном районе на 2015-2019 годы"</t>
  </si>
  <si>
    <t>12.3.04.10590</t>
  </si>
  <si>
    <t>Организация работы по прохождению диспансеризации муниципальными служащими</t>
  </si>
  <si>
    <t>09.1.02.10300</t>
  </si>
  <si>
    <t>07.2.02.60680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</si>
  <si>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</si>
  <si>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04.4.01.61420</t>
  </si>
  <si>
    <t>Обеспечение предоставления гражданам субсидий на оплату жилого помещения и коммунальных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</si>
  <si>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</si>
  <si>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</si>
  <si>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Рузского муниципального района</t>
  </si>
  <si>
    <t>70.0.00.11970</t>
  </si>
  <si>
    <t>Центральный аппарат за счет средств местного бюджета</t>
  </si>
  <si>
    <t>70.0.00.11870</t>
  </si>
  <si>
    <t>Центральный аппарат за счет средств бюджета сельского поселения Старорузское</t>
  </si>
  <si>
    <t>70.0.00.11860</t>
  </si>
  <si>
    <t>Центральный аппарат за счет средств бюджета сельское поселения Колюбакинское</t>
  </si>
  <si>
    <t>70.0.00.11850</t>
  </si>
  <si>
    <t>Центральный аппарат за счет средств бюджета сельского поселения Ивановское</t>
  </si>
  <si>
    <t>70.0.00.11840</t>
  </si>
  <si>
    <t>Центральный аппарат за счет средств бюджета сельского поселения Дороховское</t>
  </si>
  <si>
    <t>70.0.00.11830</t>
  </si>
  <si>
    <t>Центральный аппарат за счет средств сельского поселения Волковское</t>
  </si>
  <si>
    <t>70.0.00.11820</t>
  </si>
  <si>
    <t>Центральный аппарат за счет средств бюджета городского поселения Тучково</t>
  </si>
  <si>
    <t>70.0.00.11810</t>
  </si>
  <si>
    <t>Центральный аппарат за счет средств бюджета городского поселения Руза</t>
  </si>
  <si>
    <t>70.0.00.11300</t>
  </si>
  <si>
    <t>Председатель Контрольно-счетной палаты</t>
  </si>
  <si>
    <t>70.0.00.00000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</si>
  <si>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</si>
  <si>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</si>
  <si>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 местного самоуправления - Муниципальное казенное учреждение Контрольно-счетная палата Рузского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</si>
  <si>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</si>
  <si>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Орган местного самоуправления-муниципальное казенное учреждение "Совет депутатов Рузского муниципального района"</t>
  </si>
  <si>
    <t>07.1.02.62140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</si>
  <si>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</si>
  <si>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07.1.02.00000</t>
  </si>
  <si>
    <t>Основное мероприятие "Развитие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образования"</t>
  </si>
  <si>
    <t>07.1.00.00000</t>
  </si>
  <si>
    <t>Подпрограмма "Дошкольное образование"</t>
  </si>
  <si>
    <t>07.4.02.40102</t>
  </si>
  <si>
    <t>07.4.02.40101</t>
  </si>
  <si>
    <t>07.4.02.00000</t>
  </si>
  <si>
    <t>Основное мероприятие "Реализация системы методического, информационного сопровождения и мониторинга реализации программ, распространение её результатов"</t>
  </si>
  <si>
    <t>07.4.01.11970</t>
  </si>
  <si>
    <t>07.4.01.00000</t>
  </si>
  <si>
    <t>Основное мероприятие "Повышение качества эффективности муниципальных услуг в системе образования Рузского муниципального района"</t>
  </si>
  <si>
    <t>07.4.00.00000</t>
  </si>
  <si>
    <t>03.2.03.27950</t>
  </si>
  <si>
    <t>Проведение комплекса мероприятий по предупреждению ДТП</t>
  </si>
  <si>
    <t>03.2.03.00000</t>
  </si>
  <si>
    <t>Основное мероприятие "Совершенствование контрольно-надзорной деятельности в области безопасности дорожного движения, проведение комплекса мероприятий по предупреждению ДТП"</t>
  </si>
  <si>
    <t>03.2.00.00000</t>
  </si>
  <si>
    <t>Подпрограмма "Безопасность дорожного движения"</t>
  </si>
  <si>
    <t>Другие вопросы в области образования</t>
  </si>
  <si>
    <t>04.2.02.62190</t>
  </si>
  <si>
    <t>Мероприятия по организации отдыха детей в каникулярное время</t>
  </si>
  <si>
    <t>16.7.01.40331</t>
  </si>
  <si>
    <t>Укрепление антитеррористической защищенности объектов социальной сферы</t>
  </si>
  <si>
    <t>16.7.01.00000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</si>
  <si>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</si>
  <si>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16.7.00.00000</t>
  </si>
  <si>
    <t>Подпрограмма "Профилактика терроризма и экстремизма"</t>
  </si>
  <si>
    <t>16.6.02.40300</t>
  </si>
  <si>
    <t>07.4.01.10300</t>
  </si>
  <si>
    <t>07.3.05.62240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</si>
  <si>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</si>
  <si>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07.3.05.40120</t>
  </si>
  <si>
    <t>Выплаты детям-сиротам</t>
  </si>
  <si>
    <t>07.3.05.40102</t>
  </si>
  <si>
    <t>07.3.05.40101</t>
  </si>
  <si>
    <t>07.3.05.40043</t>
  </si>
  <si>
    <t>07.3.05.00000</t>
  </si>
  <si>
    <t>Основное мероприятие "Повышение эффективности деятельности по устройству детей-сирот и детей, оставшихся без попечения родителей"</t>
  </si>
  <si>
    <t>07.2.09.40050</t>
  </si>
  <si>
    <t>Создание и развитие в общеобразовательных организациях (учреждениях) Рузского муниципального района условий для ликвидации второй смены</t>
  </si>
  <si>
    <t>07.2.09.00000</t>
  </si>
  <si>
    <t>Основное мероприятие "Снижение доли обучающихся муниципальных общеобразовательных организаций (учреждений) занимающихся во вторую смену"</t>
  </si>
  <si>
    <t>07.2.02.S2270</t>
  </si>
  <si>
    <t>Софинансирование мероприятий по обеспечению подвоза обучающихся к месту обучения в муниципальные общеобразовательные организации, расположенные в сельской местности</t>
  </si>
  <si>
    <t>07.2.02.S0600</t>
  </si>
  <si>
    <t>Софинансирование к субсидии на сбеспечение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</si>
  <si>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07.2.02.62270</t>
  </si>
  <si>
    <t>Обеспечение подвоза обучающихся к месту обучения в муниципальные общеобразовательные организации, расположенные в сельской местности</t>
  </si>
  <si>
    <t>07.2.02.62250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</si>
  <si>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</si>
  <si>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07.2.02.62230</t>
  </si>
  <si>
    <t>Оплата расходов, связанных с компенсацией проезда к месту учебы и обратно, отдельным категориям обучающихся по очной форме обучения муниципальных общеобразовательных организаций в Московской области</t>
  </si>
  <si>
    <t>07.2.02.62220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</si>
  <si>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</si>
  <si>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07.2.02.62200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</si>
  <si>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</si>
  <si>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07.2.02.60600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</si>
  <si>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</si>
  <si>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07.2.02.45102</t>
  </si>
  <si>
    <t>Подготовка и проведение единого государственного экзамена</t>
  </si>
  <si>
    <t>07.2.02.40870</t>
  </si>
  <si>
    <t>Капитальный ремонт учреждений социально-культурной сферы за счет средств бюджета сельского поселения Старорузское</t>
  </si>
  <si>
    <t>07.2.02.40820</t>
  </si>
  <si>
    <t>Капитальный ремонт учреждений социально-культурной сферы за счет средств бюджета городского поселения Тучково</t>
  </si>
  <si>
    <t>07.2.02.40102</t>
  </si>
  <si>
    <t>07.2.02.40101</t>
  </si>
  <si>
    <t>07.2.02.40043</t>
  </si>
  <si>
    <t>07.2.02.07720</t>
  </si>
  <si>
    <t>07.2.01.40230</t>
  </si>
  <si>
    <t>Создание условий для обеспечения учащихся общеобразовательных организаций качественным горячим питанием</t>
  </si>
  <si>
    <t>07.2.01.00000</t>
  </si>
  <si>
    <t>Основное мероприятие "Реализация федеральных государственных образовательных стандартов общего образования"</t>
  </si>
  <si>
    <t>03.2.02.27990</t>
  </si>
  <si>
    <t>Мероприятия направленные на обучение детей поведению на дорогах и улицах</t>
  </si>
  <si>
    <t>03.2.02.00000</t>
  </si>
  <si>
    <t>Основное мероприятие "Создание системы обучения детей поведению на дорогах и улицах"</t>
  </si>
  <si>
    <t>07.1.02.S0600</t>
  </si>
  <si>
    <t>Софинансирование к субсидии на 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</si>
  <si>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07.1.02.70450</t>
  </si>
  <si>
    <t>Социальная услуга по организации питания детей в дошкольных образовательных учреждениях</t>
  </si>
  <si>
    <t>07.1.02.62110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</si>
  <si>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</si>
  <si>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07.1.02.60600</t>
  </si>
  <si>
    <t>Обеспечение дошкольных организаций, находящихся в ведении муниципальных образований Московской области, доступом в сеть интернет</t>
  </si>
  <si>
    <t>07.1.02.40870</t>
  </si>
  <si>
    <t>07.1.02.40102</t>
  </si>
  <si>
    <t>07.1.02.40101</t>
  </si>
  <si>
    <t>07.1.02.40043</t>
  </si>
  <si>
    <t>07.1.01.40005</t>
  </si>
  <si>
    <t>Создание дополнительных мест за счет рационального использования помещений действующих учреждений дошкольного образования</t>
  </si>
  <si>
    <t>07.1.01.00000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</si>
  <si>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</si>
  <si>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12.2.07.62490</t>
  </si>
  <si>
    <t>Субсидии на обеспечение современными аппаратно-программными комплексами общеобразовательных организаций в Московской области</t>
  </si>
  <si>
    <t>12.2.07.00000</t>
  </si>
  <si>
    <t>Основное мероприятие "Внедрение отраслевых сегментов географической информационной системы Московской области в органах местного самоуправления Рузского муниципального района"</t>
  </si>
  <si>
    <t>Муниципальное казенное учреждение Управление образования Администрации Рузского муниципального района</t>
  </si>
  <si>
    <t>12.9.02.11970</t>
  </si>
  <si>
    <t>12.9.02.00000</t>
  </si>
  <si>
    <t>Основное мероприятие "Обеспечение деятельности Финансового управления администрации Рузского муниципального района"</t>
  </si>
  <si>
    <t>870</t>
  </si>
  <si>
    <t>16.1.04.24000</t>
  </si>
  <si>
    <t>Резервные средства</t>
  </si>
  <si>
    <t>Резервный фонд Администрации Рузского муниципального района на предупреждение и ликвидацию чрезвычайных ситуаций и последствий стихийных бедствий</t>
  </si>
  <si>
    <t>16.1.04.00000</t>
  </si>
  <si>
    <t>Основное мероприятие "Пополнение фонда резерва материальных ресурсов для ликвидации ЧС"</t>
  </si>
  <si>
    <t>16.1.00.00000</t>
  </si>
  <si>
    <t>Подпрограмма "Снижение рисков и смягчение последствий чрезвычайных ситуаций природного и техногенного характера на территории Рузского муниципальнго района"</t>
  </si>
  <si>
    <t>12.9.01.23000</t>
  </si>
  <si>
    <t>Резервный фонд администрации Рузского муниципального района</t>
  </si>
  <si>
    <t>Резервные фонды</t>
  </si>
  <si>
    <t>12.9.02.11990</t>
  </si>
  <si>
    <t>Финансовое управление Администрации Рузского муниципального района</t>
  </si>
  <si>
    <t>по казначейству</t>
  </si>
  <si>
    <t>по финансированию</t>
  </si>
  <si>
    <t>Направление</t>
  </si>
  <si>
    <t>Тип средств</t>
  </si>
  <si>
    <t>фин</t>
  </si>
  <si>
    <t>Вид расхода</t>
  </si>
  <si>
    <t>Целевая статья</t>
  </si>
  <si>
    <t>Подраздел</t>
  </si>
  <si>
    <t>Раздел</t>
  </si>
  <si>
    <t>Код</t>
  </si>
  <si>
    <t>списание по факту</t>
  </si>
  <si>
    <t>списание по реестру</t>
  </si>
  <si>
    <t>Наименование</t>
  </si>
  <si>
    <t>Исполнено</t>
  </si>
  <si>
    <t>Справка</t>
  </si>
  <si>
    <t>Коды классификации расходов бюджета</t>
  </si>
  <si>
    <t>Единица измерения: тыс. рублей</t>
  </si>
  <si>
    <t xml:space="preserve">Исполнение бюджета Рузского муниципального района по ведомственной структуре расходов бюджета </t>
  </si>
  <si>
    <t>Утверждено решением о бюджете на 2016 год</t>
  </si>
  <si>
    <t>Утверждено сводной бюджетной росписью на 2016 год</t>
  </si>
  <si>
    <t>Процент исполнения к плану, утвержденному решением о бюджете на 2016 год (гр.9/гр.7)</t>
  </si>
  <si>
    <t>Процент исполнения к плану, утвержденному сводной бюджетной росписью на 2016 год (гр.9/гр.8)</t>
  </si>
  <si>
    <t>за 2016 год</t>
  </si>
  <si>
    <t>Ед. измерения: тыс. рублей</t>
  </si>
  <si>
    <t>Код по бюджетной классификации</t>
  </si>
  <si>
    <t>Наименование группы, подгруппы, статьи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</si>
  <si>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</si>
  <si>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</si>
  <si>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</si>
  <si>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</si>
  <si>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</si>
  <si>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</si>
  <si>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</si>
  <si>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</si>
  <si>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</si>
  <si>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</si>
  <si>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000 1 05 01000 01 0000 110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</si>
  <si>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</si>
  <si>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</si>
  <si>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</si>
  <si>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</si>
  <si>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</si>
  <si>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</si>
  <si>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 xml:space="preserve">Налог, взимаемый в связи с применением патентной системы налогообложения               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</si>
  <si>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</si>
  <si>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</si>
  <si>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</si>
  <si>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</si>
  <si>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</si>
  <si>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</si>
  <si>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</si>
  <si>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</si>
  <si>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000 1 11 01050 05 0000 120</t>
  </si>
  <si>
    <t>Доходы в виде прибыли, приходящейся на доли в уставных (складочных) капиталах хозяйственных товариществ  и обществ, или дивидендов по акциям, принадлежащим муниципальным районам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</si>
  <si>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</si>
  <si>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</si>
  <si>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</si>
  <si>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</si>
  <si>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</si>
  <si>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</si>
  <si>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</si>
  <si>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</si>
  <si>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</si>
  <si>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</si>
  <si>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</si>
  <si>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</si>
  <si>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</si>
  <si>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</si>
  <si>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</si>
  <si>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</si>
  <si>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</si>
  <si>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</si>
  <si>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</si>
  <si>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</si>
  <si>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</si>
  <si>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</si>
  <si>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000 1 16 00000 00 0000 000</t>
  </si>
  <si>
    <t>ШТРАФЫ, САНКЦИИ, ВОЗМЕЩЕНИЕ УЩЕРБА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</si>
  <si>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</si>
  <si>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132, 133, 134, 135, 135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Налогового кодекса Российской Федерации</t>
    </r>
    <r>
      <rPr>
        <vertAlign val="superscript"/>
        <sz val="10"/>
        <rFont val="Times New Roman"/>
        <family val="1"/>
        <charset val="204"/>
      </rPr>
      <t xml:space="preserve"> </t>
    </r>
  </si>
  <si>
    <t>000 1 16 06000 01 0000 140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</si>
  <si>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</si>
  <si>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</si>
  <si>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 законодательства</t>
  </si>
  <si>
    <t>000 1 16 30000 01 0000 140</t>
  </si>
  <si>
    <t>Денежные взыскания (штрафы) за правонарушения в области дорожного движения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</si>
  <si>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</si>
  <si>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</si>
  <si>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000 1 16 90050 05 0000 140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</si>
  <si>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</si>
  <si>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</si>
  <si>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</si>
  <si>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000 1 17 05050 05 0000 180</t>
  </si>
  <si>
    <t>Прочие неналоговые доходы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</si>
  <si>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</si>
  <si>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</si>
  <si>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</si>
  <si>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</si>
  <si>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</si>
  <si>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бюджетам субъектов Российской Федерации и муниципальных образований</t>
  </si>
  <si>
    <t>000 2 02 01001 05 0000 151</t>
  </si>
  <si>
    <t>Дотации бюджетам муниципальных районов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</si>
  <si>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</si>
  <si>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</si>
  <si>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000 2 02 02008 05 0000 151</t>
  </si>
  <si>
    <t>Субсидии бюджетам муниципальных районов на обеспечение жильем молодых семей (на реализацию подпрограммы "Обеспечение жильем молодых семей" государственной программы Московской области "Жилище")</t>
  </si>
  <si>
    <t>000 2 02 02051 05 0000 151</t>
  </si>
  <si>
    <t>Субсидии бюджетам муниципальных районов на реализацию федеральных целевых программ</t>
  </si>
  <si>
    <t xml:space="preserve">000 2 02 02088 05 0000 151 
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</si>
  <si>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</si>
  <si>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 xml:space="preserve"> 000 2 02 02089 05 0000 151 
</t>
  </si>
  <si>
    <t xml:space="preserve"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</si>
  <si>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>000 2 02 02216 05 0000 151</t>
  </si>
  <si>
    <t>Субсидии бюджетам муниципальных районов на осуществление 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</si>
  <si>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</si>
  <si>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000 2 02 02999 05 0000 151</t>
  </si>
  <si>
    <t>Прочие субсидии бюджетам муниципальных районов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</si>
  <si>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сельской местности, в соответствии с государственной программой Московской области "Образование Подмосковья" на 2014-2016 годы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</si>
  <si>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</si>
  <si>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- на мероприятия по организации отдыха детей в каникулярное время в соответствии с государственной программой Московской области «Социальная защита населения Московской области» на 2014-2018 годы»</t>
  </si>
  <si>
    <t>- на обеспечение общеобразовательных организаций, находящихся в их ведении, доступом в сеть Интернет в соответствии с требованиями в соответствии с государственной программой Московской области «Эффективная власть» на 2014-2018 годы</t>
  </si>
  <si>
    <t>-на 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</t>
  </si>
  <si>
    <t>- на закупку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</t>
  </si>
  <si>
    <t>- на оснащение помещений территориальных обособленных структурных подразделений (офисов) МФЦ (удаленных рабочих мест МФЦ) муниципальных образований предметами мебели и иными предметами бытового назначения</t>
  </si>
  <si>
    <t>- на софинансирование расходов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 на 2014-2018 годы</t>
  </si>
  <si>
    <t>- на приобретение и установку площадок для сдачи нормативов комплекса «Готов к труду и обороне» в соответствии с государственной программой Московской области «Спорт Подмосковья»</t>
  </si>
  <si>
    <t xml:space="preserve"> - на повышение заработной платы в муниципальных учреждениях в сферах образования, культуры, физкультуры и спорта с 1 мая 2014 года и с 1 сентября 2014 года</t>
  </si>
  <si>
    <t>- на обеспечение современными аппаратно-программными комплексами общеобразовательных организаций в Московской области в соответствии с государственной программой Московской области «Эффективная власть» на 2014-2018 годы</t>
  </si>
  <si>
    <t>000 2 02 03000 00 0000 151</t>
  </si>
  <si>
    <t>Субвенции бюджетам субъектов Российской Федерации и муниципальных образований</t>
  </si>
  <si>
    <t>000 2 02 03007 05 0000 151</t>
  </si>
  <si>
    <t>Субвенции бюджетам муниципальных образований Московской области на финансовое обеспечение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 за счет средств, перечисляемых из федерального бюджета</t>
  </si>
  <si>
    <t>000 2 02 03021 05 0000 151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</si>
  <si>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</si>
  <si>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000 2 02 03022 05 0000 151</t>
  </si>
  <si>
    <t>Субвенции бюджетам муниципальных районов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</si>
  <si>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</si>
  <si>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</si>
  <si>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</si>
  <si>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</si>
  <si>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</si>
  <si>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</si>
  <si>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</si>
  <si>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- 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</si>
  <si>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 xml:space="preserve"> - на 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 </t>
  </si>
  <si>
    <t>000 2 02 03029 05 0000 151</t>
  </si>
  <si>
    <t>Субвенции бюджетам муниципальных районов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</si>
  <si>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000 2 02 03119 05 0000 151</t>
  </si>
  <si>
    <t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</si>
  <si>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000 2 02 03121 05 0000 151</t>
  </si>
  <si>
    <t>Субвенции бюджетам муниципальных районов Московской области на проведение Всероссийской сельскохозяйственной переписи 2016 года</t>
  </si>
  <si>
    <t>000 2 02 03999 05 0000 151</t>
  </si>
  <si>
    <t>Прочие субвенции бюджетам муниципальных образований</t>
  </si>
  <si>
    <t xml:space="preserve"> - 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</si>
  <si>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</si>
  <si>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</si>
  <si>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>000 2 02 04000 00 0000 151</t>
  </si>
  <si>
    <t>000 2 02 04012 05 0000 151</t>
  </si>
  <si>
    <t>Межбюджетные трансферты, переданные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</si>
  <si>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</si>
  <si>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 по решению вопросов  местного значения в соответствии с заключенными соглашениями</t>
  </si>
  <si>
    <t>000 2 02 04025 05 0000 151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</si>
  <si>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</si>
  <si>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000 2 02 04999 05 0000 151</t>
  </si>
  <si>
    <t xml:space="preserve">Прочие межбюджетные трансферты, передаваемые бюджетам муниципальных районов  </t>
  </si>
  <si>
    <t>ИТОГО ДОХОДОВ С УЧЕТОМ БЕЗВОЗМЕЗДНЫХ ПОСТУПЛЕНИЙ</t>
  </si>
  <si>
    <t>ВСЕГО ДОХОДОВ</t>
  </si>
  <si>
    <t>Утверждено Решением о бюджете на 2016 год</t>
  </si>
  <si>
    <t xml:space="preserve">Исполнено </t>
  </si>
  <si>
    <t>% исполнения к плану, утвержденному решением о бюджете на 2016 год (%)</t>
  </si>
  <si>
    <t>Утверждено  сводной бюджетной росписью на 2016 год</t>
  </si>
  <si>
    <t>% исполнения к сводной бюджетной росписи на 2016 год (%)</t>
  </si>
  <si>
    <t>000 1 09 00000 00 0000 000</t>
  </si>
  <si>
    <t>ЗАДОЛЖЕННОСТЬ И ПЕРЕРАСЧЕТЫ ПО ОТМЕНЕННЫМ НАЛОГАМ, СБОРАМ И ИНЫМ ОБЯЗАТЕЛЬНЫМ ПЛАТЕЖАМ</t>
  </si>
  <si>
    <t>000 1 13 00000 00 0000 000</t>
  </si>
  <si>
    <t>ДОХОДЫ ОТ ОКАЗАНИЯ ПЛАТНЫХ УСЛУГ (РАБОТ) И КОМПЕНСАЦИИ ЗАТРАТ ГОСУДАРСТВА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</si>
  <si>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</si>
  <si>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</t>
  </si>
  <si>
    <t>000 1 16 18000 05 0000 140</t>
  </si>
  <si>
    <t>Денежные взыскания за нарушения бюджетного законодательства</t>
  </si>
  <si>
    <t>000 1 17 01050 05 0000 180</t>
  </si>
  <si>
    <t>Невыясненые поступления</t>
  </si>
  <si>
    <t>000 1 16 32000 05 0000 140</t>
  </si>
  <si>
    <t>Денежные взыскания, налагаемые в возмещение ущерба, примененные в результате незаконного или нецелевого использования бюджетных средств</t>
  </si>
  <si>
    <t>000 1 16 33000 05 0000 140</t>
  </si>
  <si>
    <t>Денежные взыскания (штрафы) за нарушение законодательства Российской Федерации о контрактной системе</t>
  </si>
  <si>
    <t>000 1 16 28000 01 0000 140</t>
  </si>
  <si>
    <t>Денежные взыскания (штрафы) за нарушения законодательства в области обеспечения санитарно-эпидемиологического благополучия населения</t>
  </si>
  <si>
    <t>000 1 06 00000 00 0000 000</t>
  </si>
  <si>
    <t xml:space="preserve">НАЛОГИ НА ИМУЩЕСТВО </t>
  </si>
  <si>
    <t>000 2 02 04053 05 0000 151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</si>
  <si>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</si>
  <si>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</si>
  <si>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</t>
  </si>
  <si>
    <t>000 2 19 00000 00 0000 000</t>
  </si>
  <si>
    <t>ВОЗВРАТ ОСТАТКОВ СУБСИДИЙ, СУБВЕНЦИЙ И ИНЫХ МЕЖБЮДЖЕТНЫХ ТРАНСФЕРТОВ ПРОШЛЫХ ЛЕТ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</si>
  <si>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</si>
  <si>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</si>
  <si>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</si>
  <si>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</si>
  <si>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</si>
  <si>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</si>
  <si>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</si>
  <si>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</si>
  <si>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</si>
  <si>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Дефицит бюджета Рузского муниципального района</t>
  </si>
  <si>
    <t>в процентах к общей сумме доходов без учета безвозмездных поступлений</t>
  </si>
  <si>
    <t>01</t>
  </si>
  <si>
    <t>00</t>
  </si>
  <si>
    <t>0000</t>
  </si>
  <si>
    <t>Источники внутреннего  финансирования дефицитов бюджета</t>
  </si>
  <si>
    <t>02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</si>
  <si>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</si>
  <si>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</si>
  <si>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05</t>
  </si>
  <si>
    <t>710</t>
  </si>
  <si>
    <t xml:space="preserve">     Получение кредитов от кредитных организаций бюджетами муниципальных районов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</si>
  <si>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</si>
  <si>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муниципальных районов кредитов от кредитных организаций в валюте Российской Федерации</t>
  </si>
  <si>
    <t>03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</si>
  <si>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</si>
  <si>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</si>
  <si>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бюджетных  кредитов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</si>
  <si>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</si>
  <si>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</si>
  <si>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</si>
  <si>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</si>
  <si>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</si>
  <si>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муниципального района</t>
  </si>
  <si>
    <r>
      <t xml:space="preserve">     Уменьшение прочих остатков денежных средств бюджета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муниципального района</t>
    </r>
  </si>
  <si>
    <t>06</t>
  </si>
  <si>
    <t>Иные источники внутреннего финансирования дефицитов бюджетов</t>
  </si>
  <si>
    <t>04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</si>
  <si>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</si>
  <si>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</si>
  <si>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</si>
  <si>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</si>
  <si>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</si>
  <si>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</si>
  <si>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</si>
  <si>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</si>
  <si>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</si>
  <si>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</si>
  <si>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</si>
  <si>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</si>
  <si>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Утверждено Сводной бюджетной росписью на 2016 го</t>
  </si>
  <si>
    <t>% исполнения к плану, утвержденному решением о бюджете на 2016 год</t>
  </si>
  <si>
    <t>% исполнения к сводной бюджетной росписи на 2016 год</t>
  </si>
  <si>
    <t>Код классификации расходов бюджета</t>
  </si>
  <si>
    <t>раздел</t>
  </si>
  <si>
    <t xml:space="preserve">подраздел </t>
  </si>
  <si>
    <t>11</t>
  </si>
  <si>
    <t>13</t>
  </si>
  <si>
    <t>09</t>
  </si>
  <si>
    <t>14</t>
  </si>
  <si>
    <t>08</t>
  </si>
  <si>
    <t>Дорожное хозяйство (дорожные фонды)</t>
  </si>
  <si>
    <t>10</t>
  </si>
  <si>
    <t>12</t>
  </si>
  <si>
    <t>07</t>
  </si>
  <si>
    <t>Периодическая печать и издательство</t>
  </si>
  <si>
    <t>Обслуживание государственного внутреннего и муниципального долга</t>
  </si>
  <si>
    <t>Х</t>
  </si>
  <si>
    <t>Утверждено Решение о бюджете на 2016 год</t>
  </si>
  <si>
    <t xml:space="preserve">% исполнения к плану, утвержденному решением о бюджете на 2016 год </t>
  </si>
  <si>
    <t xml:space="preserve">Исполнение бюджета Рузского муниципального района </t>
  </si>
  <si>
    <t>по разделам и подразделам  классификации расходов бюджетов за 2016 год</t>
  </si>
  <si>
    <t>Исполнение бюджета Рузского муниципального  района на 2016 год по кодам классификации доходов бюджетов</t>
  </si>
  <si>
    <t>Исполнение бюджета Рузского муниципального района на 2016 год по кодам классификации источников финансирования дефицитов бюджетов</t>
  </si>
  <si>
    <t>1</t>
  </si>
  <si>
    <t>2</t>
  </si>
  <si>
    <t>3</t>
  </si>
  <si>
    <t>4</t>
  </si>
  <si>
    <t>5</t>
  </si>
  <si>
    <t>6</t>
  </si>
  <si>
    <t>7</t>
  </si>
  <si>
    <t>8</t>
  </si>
  <si>
    <t>Приложение № 2 к Решению об исполнении бюджета Рузского муниципального района  за 2016 год от "24" мая 2017 года №28/5</t>
  </si>
  <si>
    <t>Приложение №3 к Решению об исполнении бюджета Рузского муниципального района  за 2016 год от "24" мая 2017 года №28/5</t>
  </si>
  <si>
    <t>Приложение № 4к Решению об исполнении бюджета Рузского муниципального района  за 2016 год  от "24" мая 2017 года №28/5</t>
  </si>
  <si>
    <t>Приложение № 5 к Решению об исполнении бюджета Рузского муниципального района  за 2016 год  от "24" мая 2017 года №28/5</t>
  </si>
</sst>
</file>

<file path=xl/styles.xml><?xml version="1.0" encoding="utf-8"?>
<styleSheet xmlns="http://schemas.openxmlformats.org/spreadsheetml/2006/main">
  <numFmts count="11">
    <numFmt numFmtId="164" formatCode="0.0"/>
    <numFmt numFmtId="165" formatCode="#,##0.00;[Red]\-#,##0.00;0.00"/>
    <numFmt numFmtId="166" formatCode="#,##0.0;[Red]\-#,##0.0;0.0"/>
    <numFmt numFmtId="167" formatCode="000\.00\.00\.00"/>
    <numFmt numFmtId="168" formatCode="000"/>
    <numFmt numFmtId="169" formatCode="00\.0\.00\.00000"/>
    <numFmt numFmtId="170" formatCode="00"/>
    <numFmt numFmtId="171" formatCode="#,##0.0"/>
    <numFmt numFmtId="172" formatCode="#,##0.0_ ;[Red]\-#,##0.0\ "/>
    <numFmt numFmtId="173" formatCode="_-* #,##0.00_р_._-;\-* #,##0.00_р_._-;_-* &quot;-&quot;??_р_._-;_-@_-"/>
    <numFmt numFmtId="174" formatCode="00000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9"/>
      </patternFill>
    </fill>
    <fill>
      <patternFill patternType="solid">
        <fgColor rgb="FFCCFFCC"/>
        <bgColor indexed="9"/>
      </patternFill>
    </fill>
    <fill>
      <patternFill patternType="solid">
        <fgColor rgb="FFFFCCFF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173" fontId="13" fillId="0" borderId="0" applyFont="0" applyFill="0" applyBorder="0" applyAlignment="0" applyProtection="0"/>
    <xf numFmtId="0" fontId="24" fillId="0" borderId="0" applyProtection="0"/>
    <xf numFmtId="0" fontId="16" fillId="0" borderId="0"/>
  </cellStyleXfs>
  <cellXfs count="3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Border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1" fillId="0" borderId="1" xfId="1" applyBorder="1" applyProtection="1">
      <protection hidden="1"/>
    </xf>
    <xf numFmtId="164" fontId="3" fillId="0" borderId="3" xfId="1" applyNumberFormat="1" applyFont="1" applyBorder="1" applyProtection="1">
      <protection hidden="1"/>
    </xf>
    <xf numFmtId="164" fontId="3" fillId="0" borderId="0" xfId="1" applyNumberFormat="1" applyFont="1" applyProtection="1">
      <protection hidden="1"/>
    </xf>
    <xf numFmtId="164" fontId="3" fillId="0" borderId="4" xfId="1" applyNumberFormat="1" applyFont="1" applyBorder="1" applyProtection="1">
      <protection hidden="1"/>
    </xf>
    <xf numFmtId="164" fontId="3" fillId="0" borderId="5" xfId="1" applyNumberFormat="1" applyFont="1" applyBorder="1" applyProtection="1">
      <protection hidden="1"/>
    </xf>
    <xf numFmtId="0" fontId="3" fillId="0" borderId="5" xfId="1" applyFont="1" applyBorder="1" applyProtection="1">
      <protection hidden="1"/>
    </xf>
    <xf numFmtId="165" fontId="3" fillId="0" borderId="5" xfId="1" applyNumberFormat="1" applyFont="1" applyBorder="1" applyProtection="1">
      <protection hidden="1"/>
    </xf>
    <xf numFmtId="0" fontId="1" fillId="0" borderId="5" xfId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2" fillId="2" borderId="8" xfId="1" applyNumberFormat="1" applyFont="1" applyFill="1" applyBorder="1" applyAlignment="1" applyProtection="1">
      <protection hidden="1"/>
    </xf>
    <xf numFmtId="0" fontId="1" fillId="0" borderId="12" xfId="1" applyBorder="1" applyProtection="1">
      <protection hidden="1"/>
    </xf>
    <xf numFmtId="0" fontId="2" fillId="2" borderId="13" xfId="1" applyNumberFormat="1" applyFont="1" applyFill="1" applyBorder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protection hidden="1"/>
    </xf>
    <xf numFmtId="0" fontId="1" fillId="0" borderId="23" xfId="1" applyBorder="1" applyProtection="1">
      <protection hidden="1"/>
    </xf>
    <xf numFmtId="2" fontId="3" fillId="3" borderId="18" xfId="1" applyNumberFormat="1" applyFont="1" applyFill="1" applyBorder="1" applyAlignment="1" applyProtection="1">
      <alignment vertical="justify" wrapText="1"/>
      <protection hidden="1"/>
    </xf>
    <xf numFmtId="171" fontId="6" fillId="7" borderId="33" xfId="1" applyNumberFormat="1" applyFont="1" applyFill="1" applyBorder="1" applyAlignment="1">
      <alignment horizontal="right"/>
    </xf>
    <xf numFmtId="2" fontId="6" fillId="7" borderId="34" xfId="1" applyNumberFormat="1" applyFont="1" applyFill="1" applyBorder="1" applyAlignment="1" applyProtection="1">
      <alignment vertical="justify" wrapText="1"/>
      <protection hidden="1"/>
    </xf>
    <xf numFmtId="171" fontId="6" fillId="7" borderId="14" xfId="1" applyNumberFormat="1" applyFont="1" applyFill="1" applyBorder="1" applyAlignment="1" applyProtection="1">
      <protection hidden="1"/>
    </xf>
    <xf numFmtId="168" fontId="6" fillId="7" borderId="15" xfId="1" applyNumberFormat="1" applyFont="1" applyFill="1" applyBorder="1" applyAlignment="1" applyProtection="1">
      <alignment horizontal="right"/>
      <protection hidden="1"/>
    </xf>
    <xf numFmtId="2" fontId="6" fillId="8" borderId="18" xfId="1" applyNumberFormat="1" applyFont="1" applyFill="1" applyBorder="1" applyAlignment="1" applyProtection="1">
      <alignment vertical="center" wrapText="1"/>
      <protection hidden="1"/>
    </xf>
    <xf numFmtId="169" fontId="6" fillId="3" borderId="15" xfId="1" applyNumberFormat="1" applyFont="1" applyFill="1" applyBorder="1" applyAlignment="1" applyProtection="1">
      <alignment horizontal="right"/>
      <protection hidden="1"/>
    </xf>
    <xf numFmtId="168" fontId="6" fillId="3" borderId="15" xfId="1" applyNumberFormat="1" applyFont="1" applyFill="1" applyBorder="1" applyAlignment="1" applyProtection="1">
      <alignment horizontal="right"/>
      <protection hidden="1"/>
    </xf>
    <xf numFmtId="170" fontId="6" fillId="3" borderId="15" xfId="1" applyNumberFormat="1" applyFont="1" applyFill="1" applyBorder="1" applyAlignment="1" applyProtection="1">
      <alignment horizontal="right"/>
      <protection hidden="1"/>
    </xf>
    <xf numFmtId="168" fontId="6" fillId="8" borderId="15" xfId="1" applyNumberFormat="1" applyFont="1" applyFill="1" applyBorder="1" applyAlignment="1" applyProtection="1">
      <alignment horizontal="right"/>
      <protection hidden="1"/>
    </xf>
    <xf numFmtId="170" fontId="6" fillId="8" borderId="15" xfId="1" applyNumberFormat="1" applyFont="1" applyFill="1" applyBorder="1" applyAlignment="1" applyProtection="1">
      <alignment horizontal="right"/>
      <protection hidden="1"/>
    </xf>
    <xf numFmtId="169" fontId="6" fillId="8" borderId="15" xfId="1" applyNumberFormat="1" applyFont="1" applyFill="1" applyBorder="1" applyAlignment="1" applyProtection="1">
      <alignment horizontal="right"/>
      <protection hidden="1"/>
    </xf>
    <xf numFmtId="165" fontId="7" fillId="0" borderId="16" xfId="1" applyNumberFormat="1" applyFont="1" applyFill="1" applyBorder="1" applyAlignment="1" applyProtection="1">
      <protection hidden="1"/>
    </xf>
    <xf numFmtId="165" fontId="7" fillId="0" borderId="15" xfId="1" applyNumberFormat="1" applyFont="1" applyFill="1" applyBorder="1" applyAlignment="1" applyProtection="1">
      <protection hidden="1"/>
    </xf>
    <xf numFmtId="165" fontId="7" fillId="8" borderId="16" xfId="1" applyNumberFormat="1" applyFont="1" applyFill="1" applyBorder="1" applyAlignment="1" applyProtection="1">
      <protection hidden="1"/>
    </xf>
    <xf numFmtId="165" fontId="7" fillId="8" borderId="15" xfId="1" applyNumberFormat="1" applyFont="1" applyFill="1" applyBorder="1" applyAlignment="1" applyProtection="1">
      <protection hidden="1"/>
    </xf>
    <xf numFmtId="166" fontId="6" fillId="8" borderId="14" xfId="1" applyNumberFormat="1" applyFont="1" applyFill="1" applyBorder="1" applyAlignment="1" applyProtection="1">
      <protection hidden="1"/>
    </xf>
    <xf numFmtId="166" fontId="6" fillId="3" borderId="14" xfId="1" applyNumberFormat="1" applyFont="1" applyFill="1" applyBorder="1" applyAlignment="1" applyProtection="1">
      <protection hidden="1"/>
    </xf>
    <xf numFmtId="165" fontId="7" fillId="0" borderId="10" xfId="1" applyNumberFormat="1" applyFont="1" applyFill="1" applyBorder="1" applyAlignment="1" applyProtection="1">
      <protection hidden="1"/>
    </xf>
    <xf numFmtId="165" fontId="7" fillId="0" borderId="4" xfId="1" applyNumberFormat="1" applyFont="1" applyFill="1" applyBorder="1" applyAlignment="1" applyProtection="1">
      <protection hidden="1"/>
    </xf>
    <xf numFmtId="171" fontId="6" fillId="8" borderId="33" xfId="1" applyNumberFormat="1" applyFont="1" applyFill="1" applyBorder="1" applyAlignment="1">
      <alignment horizontal="right"/>
    </xf>
    <xf numFmtId="171" fontId="6" fillId="8" borderId="15" xfId="1" applyNumberFormat="1" applyFont="1" applyFill="1" applyBorder="1" applyAlignment="1" applyProtection="1">
      <protection hidden="1"/>
    </xf>
    <xf numFmtId="171" fontId="6" fillId="3" borderId="15" xfId="1" applyNumberFormat="1" applyFont="1" applyFill="1" applyBorder="1" applyAlignment="1" applyProtection="1">
      <protection hidden="1"/>
    </xf>
    <xf numFmtId="171" fontId="6" fillId="0" borderId="33" xfId="2" applyNumberFormat="1" applyFont="1" applyFill="1" applyBorder="1" applyAlignment="1">
      <alignment horizontal="right"/>
    </xf>
    <xf numFmtId="170" fontId="6" fillId="7" borderId="15" xfId="1" applyNumberFormat="1" applyFont="1" applyFill="1" applyBorder="1" applyAlignment="1" applyProtection="1">
      <alignment horizontal="right"/>
      <protection hidden="1"/>
    </xf>
    <xf numFmtId="169" fontId="6" fillId="7" borderId="15" xfId="1" applyNumberFormat="1" applyFont="1" applyFill="1" applyBorder="1" applyAlignment="1" applyProtection="1">
      <alignment horizontal="right"/>
      <protection hidden="1"/>
    </xf>
    <xf numFmtId="171" fontId="6" fillId="7" borderId="15" xfId="1" applyNumberFormat="1" applyFont="1" applyFill="1" applyBorder="1" applyAlignment="1" applyProtection="1">
      <protection hidden="1"/>
    </xf>
    <xf numFmtId="165" fontId="7" fillId="7" borderId="16" xfId="1" applyNumberFormat="1" applyFont="1" applyFill="1" applyBorder="1" applyAlignment="1" applyProtection="1">
      <protection hidden="1"/>
    </xf>
    <xf numFmtId="165" fontId="7" fillId="7" borderId="15" xfId="1" applyNumberFormat="1" applyFont="1" applyFill="1" applyBorder="1" applyAlignment="1" applyProtection="1">
      <protection hidden="1"/>
    </xf>
    <xf numFmtId="166" fontId="6" fillId="7" borderId="14" xfId="1" applyNumberFormat="1" applyFont="1" applyFill="1" applyBorder="1" applyAlignment="1" applyProtection="1">
      <protection hidden="1"/>
    </xf>
    <xf numFmtId="0" fontId="9" fillId="7" borderId="13" xfId="1" applyNumberFormat="1" applyFont="1" applyFill="1" applyBorder="1" applyAlignment="1" applyProtection="1">
      <protection hidden="1"/>
    </xf>
    <xf numFmtId="0" fontId="5" fillId="7" borderId="3" xfId="1" applyNumberFormat="1" applyFont="1" applyFill="1" applyBorder="1" applyAlignment="1" applyProtection="1">
      <protection hidden="1"/>
    </xf>
    <xf numFmtId="2" fontId="8" fillId="7" borderId="18" xfId="1" applyNumberFormat="1" applyFont="1" applyFill="1" applyBorder="1" applyAlignment="1" applyProtection="1">
      <alignment vertical="justify"/>
      <protection hidden="1"/>
    </xf>
    <xf numFmtId="2" fontId="3" fillId="0" borderId="18" xfId="1" applyNumberFormat="1" applyFont="1" applyFill="1" applyBorder="1" applyAlignment="1" applyProtection="1">
      <alignment vertical="justify" wrapText="1"/>
      <protection hidden="1"/>
    </xf>
    <xf numFmtId="168" fontId="6" fillId="0" borderId="15" xfId="1" applyNumberFormat="1" applyFont="1" applyFill="1" applyBorder="1" applyAlignment="1" applyProtection="1">
      <alignment horizontal="right"/>
      <protection hidden="1"/>
    </xf>
    <xf numFmtId="170" fontId="6" fillId="0" borderId="15" xfId="1" applyNumberFormat="1" applyFont="1" applyFill="1" applyBorder="1" applyAlignment="1" applyProtection="1">
      <alignment horizontal="right"/>
      <protection hidden="1"/>
    </xf>
    <xf numFmtId="169" fontId="6" fillId="0" borderId="15" xfId="1" applyNumberFormat="1" applyFont="1" applyFill="1" applyBorder="1" applyAlignment="1" applyProtection="1">
      <alignment horizontal="right"/>
      <protection hidden="1"/>
    </xf>
    <xf numFmtId="171" fontId="6" fillId="0" borderId="15" xfId="1" applyNumberFormat="1" applyFont="1" applyFill="1" applyBorder="1" applyAlignment="1" applyProtection="1">
      <protection hidden="1"/>
    </xf>
    <xf numFmtId="166" fontId="6" fillId="0" borderId="14" xfId="1" applyNumberFormat="1" applyFont="1" applyFill="1" applyBorder="1" applyAlignment="1" applyProtection="1">
      <protection hidden="1"/>
    </xf>
    <xf numFmtId="2" fontId="3" fillId="8" borderId="18" xfId="1" applyNumberFormat="1" applyFont="1" applyFill="1" applyBorder="1" applyAlignment="1" applyProtection="1">
      <alignment vertical="justify" wrapText="1"/>
      <protection hidden="1"/>
    </xf>
    <xf numFmtId="0" fontId="2" fillId="8" borderId="13" xfId="1" applyNumberFormat="1" applyFont="1" applyFill="1" applyBorder="1" applyAlignment="1" applyProtection="1">
      <protection hidden="1"/>
    </xf>
    <xf numFmtId="0" fontId="1" fillId="8" borderId="3" xfId="1" applyNumberFormat="1" applyFont="1" applyFill="1" applyBorder="1" applyAlignment="1" applyProtection="1">
      <protection hidden="1"/>
    </xf>
    <xf numFmtId="171" fontId="6" fillId="8" borderId="33" xfId="2" applyNumberFormat="1" applyFont="1" applyFill="1" applyBorder="1" applyAlignment="1">
      <alignment horizontal="right"/>
    </xf>
    <xf numFmtId="2" fontId="3" fillId="7" borderId="18" xfId="1" applyNumberFormat="1" applyFont="1" applyFill="1" applyBorder="1" applyAlignment="1" applyProtection="1">
      <alignment vertical="justify" wrapText="1"/>
      <protection hidden="1"/>
    </xf>
    <xf numFmtId="0" fontId="2" fillId="7" borderId="13" xfId="1" applyNumberFormat="1" applyFont="1" applyFill="1" applyBorder="1" applyAlignment="1" applyProtection="1">
      <protection hidden="1"/>
    </xf>
    <xf numFmtId="0" fontId="1" fillId="7" borderId="3" xfId="1" applyNumberFormat="1" applyFont="1" applyFill="1" applyBorder="1" applyAlignment="1" applyProtection="1">
      <protection hidden="1"/>
    </xf>
    <xf numFmtId="171" fontId="6" fillId="7" borderId="33" xfId="2" applyNumberFormat="1" applyFont="1" applyFill="1" applyBorder="1" applyAlignment="1">
      <alignment horizontal="right"/>
    </xf>
    <xf numFmtId="2" fontId="3" fillId="0" borderId="7" xfId="1" applyNumberFormat="1" applyFont="1" applyFill="1" applyBorder="1" applyAlignment="1" applyProtection="1">
      <alignment vertical="justify" wrapText="1"/>
      <protection hidden="1"/>
    </xf>
    <xf numFmtId="168" fontId="6" fillId="0" borderId="4" xfId="1" applyNumberFormat="1" applyFont="1" applyFill="1" applyBorder="1" applyAlignment="1" applyProtection="1">
      <alignment horizontal="right"/>
      <protection hidden="1"/>
    </xf>
    <xf numFmtId="170" fontId="6" fillId="0" borderId="4" xfId="1" applyNumberFormat="1" applyFont="1" applyFill="1" applyBorder="1" applyAlignment="1" applyProtection="1">
      <alignment horizontal="right"/>
      <protection hidden="1"/>
    </xf>
    <xf numFmtId="169" fontId="6" fillId="0" borderId="4" xfId="1" applyNumberFormat="1" applyFont="1" applyFill="1" applyBorder="1" applyAlignment="1" applyProtection="1">
      <alignment horizontal="right"/>
      <protection hidden="1"/>
    </xf>
    <xf numFmtId="171" fontId="6" fillId="0" borderId="4" xfId="1" applyNumberFormat="1" applyFont="1" applyFill="1" applyBorder="1" applyAlignment="1" applyProtection="1">
      <protection hidden="1"/>
    </xf>
    <xf numFmtId="166" fontId="6" fillId="0" borderId="9" xfId="1" applyNumberFormat="1" applyFont="1" applyFill="1" applyBorder="1" applyAlignment="1" applyProtection="1">
      <protection hidden="1"/>
    </xf>
    <xf numFmtId="171" fontId="3" fillId="0" borderId="23" xfId="1" applyNumberFormat="1" applyFont="1" applyBorder="1" applyProtection="1">
      <protection hidden="1"/>
    </xf>
    <xf numFmtId="171" fontId="3" fillId="0" borderId="2" xfId="1" applyNumberFormat="1" applyFont="1" applyBorder="1" applyProtection="1">
      <protection hidden="1"/>
    </xf>
    <xf numFmtId="0" fontId="1" fillId="0" borderId="0" xfId="1" applyAlignment="1">
      <alignment wrapText="1"/>
    </xf>
    <xf numFmtId="172" fontId="1" fillId="0" borderId="0" xfId="1" applyNumberFormat="1"/>
    <xf numFmtId="49" fontId="10" fillId="9" borderId="0" xfId="0" applyNumberFormat="1" applyFont="1" applyFill="1" applyAlignment="1">
      <alignment horizontal="center" vertical="center" wrapText="1"/>
    </xf>
    <xf numFmtId="49" fontId="10" fillId="9" borderId="0" xfId="0" applyNumberFormat="1" applyFont="1" applyFill="1" applyAlignment="1">
      <alignment horizontal="center" vertical="top" wrapText="1"/>
    </xf>
    <xf numFmtId="49" fontId="10" fillId="9" borderId="0" xfId="0" applyNumberFormat="1" applyFont="1" applyFill="1" applyAlignment="1">
      <alignment horizontal="right" vertical="center" wrapText="1"/>
    </xf>
    <xf numFmtId="49" fontId="11" fillId="9" borderId="0" xfId="0" applyNumberFormat="1" applyFont="1" applyFill="1" applyAlignment="1">
      <alignment horizontal="left" vertical="center" wrapText="1"/>
    </xf>
    <xf numFmtId="0" fontId="11" fillId="9" borderId="0" xfId="0" applyFont="1" applyFill="1" applyAlignment="1">
      <alignment horizontal="center" vertical="top"/>
    </xf>
    <xf numFmtId="171" fontId="12" fillId="9" borderId="0" xfId="0" applyNumberFormat="1" applyFont="1" applyFill="1" applyAlignment="1">
      <alignment horizontal="right" vertical="center"/>
    </xf>
    <xf numFmtId="49" fontId="12" fillId="10" borderId="35" xfId="0" applyNumberFormat="1" applyFont="1" applyFill="1" applyBorder="1" applyAlignment="1">
      <alignment horizontal="center" vertical="center" wrapText="1"/>
    </xf>
    <xf numFmtId="0" fontId="12" fillId="10" borderId="36" xfId="0" applyFont="1" applyFill="1" applyBorder="1" applyAlignment="1">
      <alignment horizontal="center" vertical="center" wrapText="1"/>
    </xf>
    <xf numFmtId="49" fontId="11" fillId="11" borderId="38" xfId="0" applyNumberFormat="1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top" wrapText="1"/>
    </xf>
    <xf numFmtId="3" fontId="11" fillId="11" borderId="9" xfId="0" applyNumberFormat="1" applyFont="1" applyFill="1" applyBorder="1" applyAlignment="1">
      <alignment horizontal="center" vertical="center"/>
    </xf>
    <xf numFmtId="49" fontId="11" fillId="12" borderId="39" xfId="0" applyNumberFormat="1" applyFont="1" applyFill="1" applyBorder="1" applyAlignment="1">
      <alignment horizontal="left" vertical="center" wrapText="1"/>
    </xf>
    <xf numFmtId="0" fontId="11" fillId="12" borderId="39" xfId="0" applyFont="1" applyFill="1" applyBorder="1" applyAlignment="1">
      <alignment horizontal="left" vertical="top" wrapText="1"/>
    </xf>
    <xf numFmtId="171" fontId="11" fillId="12" borderId="39" xfId="0" applyNumberFormat="1" applyFont="1" applyFill="1" applyBorder="1" applyAlignment="1">
      <alignment horizontal="right" vertical="center"/>
    </xf>
    <xf numFmtId="49" fontId="12" fillId="13" borderId="17" xfId="0" applyNumberFormat="1" applyFont="1" applyFill="1" applyBorder="1" applyAlignment="1">
      <alignment horizontal="left" vertical="center" wrapText="1"/>
    </xf>
    <xf numFmtId="0" fontId="12" fillId="13" borderId="15" xfId="0" applyFont="1" applyFill="1" applyBorder="1" applyAlignment="1">
      <alignment vertical="top" wrapText="1"/>
    </xf>
    <xf numFmtId="171" fontId="12" fillId="13" borderId="17" xfId="0" applyNumberFormat="1" applyFont="1" applyFill="1" applyBorder="1" applyAlignment="1">
      <alignment horizontal="right" vertical="center"/>
    </xf>
    <xf numFmtId="49" fontId="12" fillId="9" borderId="17" xfId="0" applyNumberFormat="1" applyFont="1" applyFill="1" applyBorder="1" applyAlignment="1">
      <alignment horizontal="left" vertical="center" wrapText="1"/>
    </xf>
    <xf numFmtId="0" fontId="12" fillId="9" borderId="15" xfId="0" applyFont="1" applyFill="1" applyBorder="1" applyAlignment="1">
      <alignment horizontal="left" vertical="top" wrapText="1"/>
    </xf>
    <xf numFmtId="171" fontId="12" fillId="9" borderId="17" xfId="0" applyNumberFormat="1" applyFont="1" applyFill="1" applyBorder="1" applyAlignment="1">
      <alignment horizontal="right" vertical="center"/>
    </xf>
    <xf numFmtId="0" fontId="12" fillId="13" borderId="15" xfId="0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top" wrapText="1"/>
    </xf>
    <xf numFmtId="171" fontId="12" fillId="0" borderId="17" xfId="0" applyNumberFormat="1" applyFont="1" applyFill="1" applyBorder="1" applyAlignment="1">
      <alignment horizontal="right" vertical="center"/>
    </xf>
    <xf numFmtId="173" fontId="12" fillId="13" borderId="15" xfId="3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justify" vertical="top" wrapText="1"/>
    </xf>
    <xf numFmtId="0" fontId="12" fillId="13" borderId="17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 vertical="top" wrapText="1"/>
    </xf>
    <xf numFmtId="0" fontId="12" fillId="9" borderId="15" xfId="0" applyNumberFormat="1" applyFont="1" applyFill="1" applyBorder="1" applyAlignment="1">
      <alignment horizontal="left" vertical="top" wrapText="1"/>
    </xf>
    <xf numFmtId="0" fontId="12" fillId="0" borderId="17" xfId="0" applyFont="1" applyBorder="1" applyAlignment="1">
      <alignment wrapText="1"/>
    </xf>
    <xf numFmtId="49" fontId="12" fillId="9" borderId="39" xfId="0" applyNumberFormat="1" applyFont="1" applyFill="1" applyBorder="1" applyAlignment="1">
      <alignment horizontal="left" vertical="center" wrapText="1"/>
    </xf>
    <xf numFmtId="49" fontId="12" fillId="13" borderId="39" xfId="0" applyNumberFormat="1" applyFont="1" applyFill="1" applyBorder="1" applyAlignment="1">
      <alignment horizontal="left" vertical="center" wrapText="1"/>
    </xf>
    <xf numFmtId="49" fontId="12" fillId="13" borderId="15" xfId="0" applyNumberFormat="1" applyFont="1" applyFill="1" applyBorder="1" applyAlignment="1">
      <alignment horizontal="left" vertical="top" wrapText="1"/>
    </xf>
    <xf numFmtId="49" fontId="12" fillId="9" borderId="15" xfId="0" applyNumberFormat="1" applyFont="1" applyFill="1" applyBorder="1" applyAlignment="1">
      <alignment horizontal="left" vertical="top" wrapText="1"/>
    </xf>
    <xf numFmtId="0" fontId="12" fillId="13" borderId="17" xfId="0" applyFont="1" applyFill="1" applyBorder="1" applyAlignment="1">
      <alignment horizontal="left" vertical="center" wrapText="1"/>
    </xf>
    <xf numFmtId="0" fontId="12" fillId="9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top" wrapText="1"/>
    </xf>
    <xf numFmtId="49" fontId="12" fillId="9" borderId="17" xfId="0" applyNumberFormat="1" applyFont="1" applyFill="1" applyBorder="1" applyAlignment="1">
      <alignment horizontal="left" vertical="top" wrapText="1"/>
    </xf>
    <xf numFmtId="0" fontId="12" fillId="9" borderId="17" xfId="0" applyFont="1" applyFill="1" applyBorder="1" applyAlignment="1">
      <alignment wrapText="1"/>
    </xf>
    <xf numFmtId="0" fontId="12" fillId="9" borderId="15" xfId="0" applyFont="1" applyFill="1" applyBorder="1" applyAlignment="1">
      <alignment wrapText="1"/>
    </xf>
    <xf numFmtId="0" fontId="12" fillId="9" borderId="17" xfId="0" applyFont="1" applyFill="1" applyBorder="1" applyAlignment="1">
      <alignment vertical="center"/>
    </xf>
    <xf numFmtId="0" fontId="12" fillId="9" borderId="17" xfId="0" applyFont="1" applyFill="1" applyBorder="1"/>
    <xf numFmtId="49" fontId="11" fillId="12" borderId="17" xfId="0" applyNumberFormat="1" applyFont="1" applyFill="1" applyBorder="1" applyAlignment="1">
      <alignment horizontal="left" vertical="center" wrapText="1"/>
    </xf>
    <xf numFmtId="49" fontId="11" fillId="12" borderId="17" xfId="0" applyNumberFormat="1" applyFont="1" applyFill="1" applyBorder="1" applyAlignment="1">
      <alignment vertical="center"/>
    </xf>
    <xf numFmtId="171" fontId="11" fillId="12" borderId="17" xfId="0" applyNumberFormat="1" applyFont="1" applyFill="1" applyBorder="1" applyAlignment="1">
      <alignment horizontal="right" vertical="center"/>
    </xf>
    <xf numFmtId="49" fontId="12" fillId="13" borderId="17" xfId="0" applyNumberFormat="1" applyFont="1" applyFill="1" applyBorder="1" applyAlignment="1">
      <alignment vertical="center" wrapText="1"/>
    </xf>
    <xf numFmtId="49" fontId="12" fillId="14" borderId="17" xfId="0" applyNumberFormat="1" applyFont="1" applyFill="1" applyBorder="1" applyAlignment="1">
      <alignment horizontal="left" vertical="center" wrapText="1"/>
    </xf>
    <xf numFmtId="49" fontId="12" fillId="14" borderId="17" xfId="0" applyNumberFormat="1" applyFont="1" applyFill="1" applyBorder="1" applyAlignment="1">
      <alignment vertical="top" wrapText="1"/>
    </xf>
    <xf numFmtId="171" fontId="12" fillId="14" borderId="17" xfId="0" applyNumberFormat="1" applyFont="1" applyFill="1" applyBorder="1" applyAlignment="1">
      <alignment horizontal="right" vertical="center"/>
    </xf>
    <xf numFmtId="49" fontId="12" fillId="9" borderId="17" xfId="0" applyNumberFormat="1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vertical="top" wrapText="1"/>
    </xf>
    <xf numFmtId="171" fontId="12" fillId="0" borderId="17" xfId="0" applyNumberFormat="1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vertical="top" wrapText="1"/>
    </xf>
    <xf numFmtId="0" fontId="12" fillId="15" borderId="17" xfId="0" applyFont="1" applyFill="1" applyBorder="1" applyAlignment="1">
      <alignment horizontal="left" vertical="center" wrapText="1"/>
    </xf>
    <xf numFmtId="49" fontId="12" fillId="15" borderId="15" xfId="0" applyNumberFormat="1" applyFont="1" applyFill="1" applyBorder="1" applyAlignment="1">
      <alignment horizontal="left" vertical="center" wrapText="1"/>
    </xf>
    <xf numFmtId="171" fontId="12" fillId="15" borderId="17" xfId="0" applyNumberFormat="1" applyFont="1" applyFill="1" applyBorder="1" applyAlignment="1">
      <alignment horizontal="right" vertical="center"/>
    </xf>
    <xf numFmtId="49" fontId="12" fillId="15" borderId="17" xfId="0" applyNumberFormat="1" applyFont="1" applyFill="1" applyBorder="1" applyAlignment="1">
      <alignment horizontal="left" vertical="top" wrapText="1"/>
    </xf>
    <xf numFmtId="174" fontId="12" fillId="9" borderId="15" xfId="0" applyNumberFormat="1" applyFont="1" applyFill="1" applyBorder="1" applyAlignment="1">
      <alignment horizontal="left" vertical="center" wrapText="1"/>
    </xf>
    <xf numFmtId="49" fontId="12" fillId="9" borderId="15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14" borderId="17" xfId="0" applyFont="1" applyFill="1" applyBorder="1" applyAlignment="1">
      <alignment horizontal="left" vertical="center" wrapText="1"/>
    </xf>
    <xf numFmtId="174" fontId="12" fillId="14" borderId="15" xfId="0" applyNumberFormat="1" applyFont="1" applyFill="1" applyBorder="1" applyAlignment="1">
      <alignment horizontal="left" vertical="top" wrapText="1"/>
    </xf>
    <xf numFmtId="174" fontId="12" fillId="0" borderId="15" xfId="0" applyNumberFormat="1" applyFont="1" applyFill="1" applyBorder="1" applyAlignment="1">
      <alignment horizontal="left" vertical="top" wrapText="1"/>
    </xf>
    <xf numFmtId="174" fontId="12" fillId="0" borderId="15" xfId="0" applyNumberFormat="1" applyFont="1" applyFill="1" applyBorder="1" applyAlignment="1">
      <alignment wrapText="1"/>
    </xf>
    <xf numFmtId="174" fontId="12" fillId="9" borderId="17" xfId="0" applyNumberFormat="1" applyFont="1" applyFill="1" applyBorder="1" applyAlignment="1">
      <alignment horizontal="justify" vertical="top" wrapText="1"/>
    </xf>
    <xf numFmtId="174" fontId="12" fillId="15" borderId="15" xfId="0" applyNumberFormat="1" applyFont="1" applyFill="1" applyBorder="1" applyAlignment="1">
      <alignment horizontal="left" vertical="top" wrapText="1"/>
    </xf>
    <xf numFmtId="174" fontId="12" fillId="9" borderId="15" xfId="0" applyNumberFormat="1" applyFont="1" applyFill="1" applyBorder="1" applyAlignment="1">
      <alignment horizontal="left" wrapText="1"/>
    </xf>
    <xf numFmtId="174" fontId="12" fillId="9" borderId="15" xfId="0" applyNumberFormat="1" applyFont="1" applyFill="1" applyBorder="1" applyAlignment="1">
      <alignment horizontal="left" vertical="top" wrapText="1"/>
    </xf>
    <xf numFmtId="174" fontId="12" fillId="9" borderId="15" xfId="0" applyNumberFormat="1" applyFont="1" applyFill="1" applyBorder="1" applyAlignment="1">
      <alignment horizontal="justify" vertical="top" wrapText="1"/>
    </xf>
    <xf numFmtId="49" fontId="12" fillId="15" borderId="15" xfId="0" applyNumberFormat="1" applyFont="1" applyFill="1" applyBorder="1" applyAlignment="1">
      <alignment horizontal="left" vertical="top" wrapText="1"/>
    </xf>
    <xf numFmtId="0" fontId="12" fillId="14" borderId="15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9" borderId="17" xfId="0" applyFont="1" applyFill="1" applyBorder="1" applyAlignment="1">
      <alignment horizontal="justify" vertical="top" wrapText="1"/>
    </xf>
    <xf numFmtId="0" fontId="12" fillId="9" borderId="15" xfId="0" applyFont="1" applyFill="1" applyBorder="1" applyAlignment="1">
      <alignment horizontal="justify" vertical="top" wrapText="1"/>
    </xf>
    <xf numFmtId="49" fontId="12" fillId="12" borderId="17" xfId="0" applyNumberFormat="1" applyFont="1" applyFill="1" applyBorder="1" applyAlignment="1">
      <alignment horizontal="left" vertical="center" wrapText="1"/>
    </xf>
    <xf numFmtId="49" fontId="15" fillId="12" borderId="15" xfId="0" applyNumberFormat="1" applyFont="1" applyFill="1" applyBorder="1" applyAlignment="1">
      <alignment vertical="center" wrapText="1"/>
    </xf>
    <xf numFmtId="49" fontId="11" fillId="16" borderId="17" xfId="0" applyNumberFormat="1" applyFont="1" applyFill="1" applyBorder="1" applyAlignment="1">
      <alignment horizontal="left" vertical="center" wrapText="1"/>
    </xf>
    <xf numFmtId="49" fontId="11" fillId="16" borderId="17" xfId="0" applyNumberFormat="1" applyFont="1" applyFill="1" applyBorder="1" applyAlignment="1">
      <alignment vertical="top"/>
    </xf>
    <xf numFmtId="171" fontId="11" fillId="16" borderId="17" xfId="0" applyNumberFormat="1" applyFont="1" applyFill="1" applyBorder="1" applyAlignment="1">
      <alignment horizontal="right" vertical="center"/>
    </xf>
    <xf numFmtId="2" fontId="12" fillId="10" borderId="37" xfId="0" applyNumberFormat="1" applyFont="1" applyFill="1" applyBorder="1" applyAlignment="1">
      <alignment horizontal="center" vertical="center" wrapText="1"/>
    </xf>
    <xf numFmtId="2" fontId="3" fillId="17" borderId="18" xfId="1" applyNumberFormat="1" applyFont="1" applyFill="1" applyBorder="1" applyAlignment="1" applyProtection="1">
      <alignment vertical="justify" wrapText="1"/>
      <protection hidden="1"/>
    </xf>
    <xf numFmtId="168" fontId="6" fillId="17" borderId="15" xfId="1" applyNumberFormat="1" applyFont="1" applyFill="1" applyBorder="1" applyAlignment="1" applyProtection="1">
      <alignment horizontal="right"/>
      <protection hidden="1"/>
    </xf>
    <xf numFmtId="170" fontId="6" fillId="17" borderId="15" xfId="1" applyNumberFormat="1" applyFont="1" applyFill="1" applyBorder="1" applyAlignment="1" applyProtection="1">
      <alignment horizontal="right"/>
      <protection hidden="1"/>
    </xf>
    <xf numFmtId="169" fontId="6" fillId="17" borderId="15" xfId="1" applyNumberFormat="1" applyFont="1" applyFill="1" applyBorder="1" applyAlignment="1" applyProtection="1">
      <alignment horizontal="right"/>
      <protection hidden="1"/>
    </xf>
    <xf numFmtId="171" fontId="6" fillId="17" borderId="15" xfId="1" applyNumberFormat="1" applyFont="1" applyFill="1" applyBorder="1" applyAlignment="1" applyProtection="1">
      <protection hidden="1"/>
    </xf>
    <xf numFmtId="165" fontId="7" fillId="17" borderId="16" xfId="1" applyNumberFormat="1" applyFont="1" applyFill="1" applyBorder="1" applyAlignment="1" applyProtection="1">
      <protection hidden="1"/>
    </xf>
    <xf numFmtId="165" fontId="7" fillId="17" borderId="15" xfId="1" applyNumberFormat="1" applyFont="1" applyFill="1" applyBorder="1" applyAlignment="1" applyProtection="1">
      <protection hidden="1"/>
    </xf>
    <xf numFmtId="166" fontId="6" fillId="17" borderId="14" xfId="1" applyNumberFormat="1" applyFont="1" applyFill="1" applyBorder="1" applyAlignment="1" applyProtection="1">
      <protection hidden="1"/>
    </xf>
    <xf numFmtId="0" fontId="2" fillId="17" borderId="13" xfId="1" applyNumberFormat="1" applyFont="1" applyFill="1" applyBorder="1" applyAlignment="1" applyProtection="1">
      <protection hidden="1"/>
    </xf>
    <xf numFmtId="0" fontId="1" fillId="17" borderId="3" xfId="1" applyNumberFormat="1" applyFont="1" applyFill="1" applyBorder="1" applyAlignment="1" applyProtection="1">
      <protection hidden="1"/>
    </xf>
    <xf numFmtId="171" fontId="6" fillId="17" borderId="33" xfId="2" applyNumberFormat="1" applyFont="1" applyFill="1" applyBorder="1" applyAlignment="1">
      <alignment horizontal="right"/>
    </xf>
    <xf numFmtId="49" fontId="12" fillId="17" borderId="15" xfId="0" applyNumberFormat="1" applyFont="1" applyFill="1" applyBorder="1" applyAlignment="1">
      <alignment horizontal="left" vertical="top" wrapText="1"/>
    </xf>
    <xf numFmtId="171" fontId="12" fillId="17" borderId="17" xfId="0" applyNumberFormat="1" applyFont="1" applyFill="1" applyBorder="1" applyAlignment="1">
      <alignment horizontal="right" vertical="center"/>
    </xf>
    <xf numFmtId="0" fontId="0" fillId="17" borderId="0" xfId="0" applyFill="1"/>
    <xf numFmtId="171" fontId="18" fillId="0" borderId="0" xfId="0" applyNumberFormat="1" applyFont="1" applyBorder="1" applyAlignment="1">
      <alignment horizontal="right" wrapText="1"/>
    </xf>
    <xf numFmtId="171" fontId="12" fillId="0" borderId="0" xfId="0" applyNumberFormat="1" applyFont="1" applyBorder="1" applyAlignment="1">
      <alignment horizontal="right" wrapText="1"/>
    </xf>
    <xf numFmtId="171" fontId="12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171" fontId="12" fillId="0" borderId="0" xfId="0" applyNumberFormat="1" applyFont="1" applyBorder="1" applyAlignment="1">
      <alignment vertical="center" wrapText="1"/>
    </xf>
    <xf numFmtId="0" fontId="11" fillId="0" borderId="0" xfId="0" applyFont="1" applyBorder="1"/>
    <xf numFmtId="171" fontId="12" fillId="0" borderId="0" xfId="0" applyNumberFormat="1" applyFont="1" applyBorder="1" applyAlignment="1">
      <alignment horizontal="right" vertical="center" wrapText="1"/>
    </xf>
    <xf numFmtId="171" fontId="17" fillId="0" borderId="17" xfId="0" applyNumberFormat="1" applyFont="1" applyBorder="1" applyAlignment="1">
      <alignment horizontal="right" vertical="center" wrapText="1"/>
    </xf>
    <xf numFmtId="49" fontId="17" fillId="0" borderId="17" xfId="0" applyNumberFormat="1" applyFont="1" applyBorder="1" applyAlignment="1">
      <alignment horizontal="center" vertical="center" textRotation="90" wrapText="1"/>
    </xf>
    <xf numFmtId="171" fontId="17" fillId="0" borderId="17" xfId="0" applyNumberFormat="1" applyFont="1" applyBorder="1" applyAlignment="1">
      <alignment horizontal="right" wrapText="1"/>
    </xf>
    <xf numFmtId="171" fontId="17" fillId="0" borderId="17" xfId="0" applyNumberFormat="1" applyFont="1" applyBorder="1" applyAlignment="1">
      <alignment horizontal="left" vertical="top" wrapText="1"/>
    </xf>
    <xf numFmtId="171" fontId="17" fillId="0" borderId="17" xfId="0" applyNumberFormat="1" applyFont="1" applyBorder="1" applyAlignment="1">
      <alignment horizontal="left" vertical="center" wrapText="1"/>
    </xf>
    <xf numFmtId="171" fontId="17" fillId="0" borderId="17" xfId="0" applyNumberFormat="1" applyFont="1" applyFill="1" applyBorder="1" applyAlignment="1">
      <alignment horizontal="right" vertical="center" wrapText="1"/>
    </xf>
    <xf numFmtId="171" fontId="19" fillId="0" borderId="17" xfId="0" applyNumberFormat="1" applyFont="1" applyBorder="1" applyAlignment="1">
      <alignment horizontal="right" wrapText="1"/>
    </xf>
    <xf numFmtId="171" fontId="19" fillId="0" borderId="17" xfId="0" applyNumberFormat="1" applyFont="1" applyBorder="1" applyAlignment="1">
      <alignment horizontal="left" vertical="top" wrapText="1"/>
    </xf>
    <xf numFmtId="171" fontId="19" fillId="0" borderId="17" xfId="0" applyNumberFormat="1" applyFont="1" applyBorder="1" applyAlignment="1">
      <alignment horizontal="left" vertical="center" wrapText="1"/>
    </xf>
    <xf numFmtId="171" fontId="19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Border="1" applyAlignment="1">
      <alignment horizontal="right" wrapText="1"/>
    </xf>
    <xf numFmtId="49" fontId="17" fillId="0" borderId="17" xfId="0" applyNumberFormat="1" applyFont="1" applyBorder="1" applyAlignment="1">
      <alignment horizontal="left" wrapText="1"/>
    </xf>
    <xf numFmtId="171" fontId="17" fillId="0" borderId="17" xfId="0" applyNumberFormat="1" applyFont="1" applyBorder="1" applyAlignment="1">
      <alignment vertical="top" wrapText="1"/>
    </xf>
    <xf numFmtId="49" fontId="17" fillId="0" borderId="17" xfId="0" applyNumberFormat="1" applyFont="1" applyBorder="1" applyAlignment="1">
      <alignment horizontal="right" vertical="top" wrapText="1"/>
    </xf>
    <xf numFmtId="49" fontId="17" fillId="0" borderId="17" xfId="0" applyNumberFormat="1" applyFont="1" applyBorder="1" applyAlignment="1">
      <alignment horizontal="left" vertical="top" wrapText="1"/>
    </xf>
    <xf numFmtId="49" fontId="19" fillId="0" borderId="17" xfId="0" applyNumberFormat="1" applyFont="1" applyBorder="1" applyAlignment="1">
      <alignment horizontal="right" vertical="top" wrapText="1"/>
    </xf>
    <xf numFmtId="49" fontId="19" fillId="0" borderId="17" xfId="0" applyNumberFormat="1" applyFont="1" applyBorder="1" applyAlignment="1">
      <alignment horizontal="left" vertical="top" wrapText="1"/>
    </xf>
    <xf numFmtId="171" fontId="19" fillId="0" borderId="17" xfId="0" applyNumberFormat="1" applyFont="1" applyBorder="1" applyAlignment="1">
      <alignment vertical="top" wrapText="1"/>
    </xf>
    <xf numFmtId="171" fontId="19" fillId="9" borderId="17" xfId="0" applyNumberFormat="1" applyFont="1" applyFill="1" applyBorder="1" applyAlignment="1">
      <alignment horizontal="right" vertical="center" wrapText="1"/>
    </xf>
    <xf numFmtId="171" fontId="17" fillId="9" borderId="17" xfId="0" applyNumberFormat="1" applyFont="1" applyFill="1" applyBorder="1" applyAlignment="1">
      <alignment horizontal="right" vertical="center" wrapText="1"/>
    </xf>
    <xf numFmtId="171" fontId="19" fillId="0" borderId="17" xfId="0" applyNumberFormat="1" applyFont="1" applyBorder="1" applyAlignment="1">
      <alignment horizontal="right" vertical="center" wrapText="1"/>
    </xf>
    <xf numFmtId="49" fontId="19" fillId="0" borderId="17" xfId="0" applyNumberFormat="1" applyFont="1" applyBorder="1" applyAlignment="1">
      <alignment horizontal="right" wrapText="1"/>
    </xf>
    <xf numFmtId="49" fontId="19" fillId="0" borderId="17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left" vertical="top" wrapText="1"/>
    </xf>
    <xf numFmtId="171" fontId="11" fillId="0" borderId="0" xfId="0" applyNumberFormat="1" applyFont="1" applyBorder="1" applyAlignment="1">
      <alignment vertical="top" wrapText="1"/>
    </xf>
    <xf numFmtId="171" fontId="11" fillId="0" borderId="0" xfId="0" applyNumberFormat="1" applyFont="1" applyBorder="1" applyAlignment="1">
      <alignment horizontal="right" vertical="center" wrapText="1"/>
    </xf>
    <xf numFmtId="171" fontId="12" fillId="0" borderId="0" xfId="0" applyNumberFormat="1" applyFont="1" applyBorder="1" applyAlignment="1">
      <alignment horizontal="left" vertical="top" wrapText="1"/>
    </xf>
    <xf numFmtId="171" fontId="12" fillId="0" borderId="0" xfId="0" applyNumberFormat="1" applyFont="1" applyBorder="1" applyAlignment="1">
      <alignment vertical="top" wrapText="1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center" vertical="center"/>
    </xf>
    <xf numFmtId="171" fontId="19" fillId="0" borderId="0" xfId="0" applyNumberFormat="1" applyFont="1" applyAlignment="1">
      <alignment horizontal="right" vertical="center"/>
    </xf>
    <xf numFmtId="3" fontId="19" fillId="20" borderId="17" xfId="4" applyNumberFormat="1" applyFont="1" applyFill="1" applyBorder="1" applyAlignment="1" applyProtection="1">
      <alignment horizontal="center" vertical="center" wrapText="1"/>
      <protection locked="0" hidden="1"/>
    </xf>
    <xf numFmtId="49" fontId="19" fillId="20" borderId="17" xfId="4" applyNumberFormat="1" applyFont="1" applyFill="1" applyBorder="1" applyAlignment="1" applyProtection="1">
      <alignment horizontal="center" vertical="center" wrapText="1"/>
      <protection locked="0" hidden="1"/>
    </xf>
    <xf numFmtId="0" fontId="17" fillId="21" borderId="17" xfId="5" applyNumberFormat="1" applyFont="1" applyFill="1" applyBorder="1" applyAlignment="1">
      <alignment vertical="center" wrapText="1"/>
    </xf>
    <xf numFmtId="49" fontId="17" fillId="21" borderId="17" xfId="0" applyNumberFormat="1" applyFont="1" applyFill="1" applyBorder="1" applyAlignment="1">
      <alignment horizontal="center" vertical="center"/>
    </xf>
    <xf numFmtId="171" fontId="17" fillId="21" borderId="17" xfId="0" applyNumberFormat="1" applyFont="1" applyFill="1" applyBorder="1" applyAlignment="1">
      <alignment horizontal="right" vertical="center"/>
    </xf>
    <xf numFmtId="0" fontId="19" fillId="17" borderId="17" xfId="5" applyNumberFormat="1" applyFont="1" applyFill="1" applyBorder="1" applyAlignment="1">
      <alignment vertical="center" wrapText="1"/>
    </xf>
    <xf numFmtId="49" fontId="19" fillId="17" borderId="17" xfId="5" applyNumberFormat="1" applyFont="1" applyFill="1" applyBorder="1" applyAlignment="1">
      <alignment horizontal="center" vertical="center" wrapText="1"/>
    </xf>
    <xf numFmtId="171" fontId="19" fillId="17" borderId="17" xfId="5" applyNumberFormat="1" applyFont="1" applyFill="1" applyBorder="1" applyAlignment="1">
      <alignment horizontal="right" vertical="center"/>
    </xf>
    <xf numFmtId="0" fontId="19" fillId="17" borderId="17" xfId="0" applyNumberFormat="1" applyFont="1" applyFill="1" applyBorder="1" applyAlignment="1">
      <alignment vertical="center" wrapText="1"/>
    </xf>
    <xf numFmtId="49" fontId="19" fillId="17" borderId="17" xfId="0" applyNumberFormat="1" applyFont="1" applyFill="1" applyBorder="1" applyAlignment="1">
      <alignment horizontal="center" vertical="center" wrapText="1"/>
    </xf>
    <xf numFmtId="171" fontId="19" fillId="17" borderId="17" xfId="0" applyNumberFormat="1" applyFont="1" applyFill="1" applyBorder="1" applyAlignment="1">
      <alignment horizontal="right" vertical="center"/>
    </xf>
    <xf numFmtId="0" fontId="19" fillId="17" borderId="17" xfId="0" applyFont="1" applyFill="1" applyBorder="1" applyAlignment="1">
      <alignment vertical="center"/>
    </xf>
    <xf numFmtId="49" fontId="19" fillId="17" borderId="17" xfId="0" applyNumberFormat="1" applyFont="1" applyFill="1" applyBorder="1" applyAlignment="1">
      <alignment horizontal="center" vertical="center"/>
    </xf>
    <xf numFmtId="0" fontId="17" fillId="21" borderId="17" xfId="0" applyNumberFormat="1" applyFont="1" applyFill="1" applyBorder="1" applyAlignment="1">
      <alignment vertical="center" wrapText="1"/>
    </xf>
    <xf numFmtId="49" fontId="17" fillId="21" borderId="17" xfId="0" applyNumberFormat="1" applyFont="1" applyFill="1" applyBorder="1" applyAlignment="1">
      <alignment horizontal="center" vertical="center" wrapText="1"/>
    </xf>
    <xf numFmtId="49" fontId="17" fillId="21" borderId="17" xfId="5" applyNumberFormat="1" applyFont="1" applyFill="1" applyBorder="1" applyAlignment="1">
      <alignment horizontal="center" vertical="center" wrapText="1"/>
    </xf>
    <xf numFmtId="171" fontId="17" fillId="21" borderId="17" xfId="5" applyNumberFormat="1" applyFont="1" applyFill="1" applyBorder="1" applyAlignment="1">
      <alignment horizontal="right" vertical="center"/>
    </xf>
    <xf numFmtId="0" fontId="19" fillId="0" borderId="17" xfId="0" applyNumberFormat="1" applyFont="1" applyFill="1" applyBorder="1" applyAlignment="1">
      <alignment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171" fontId="19" fillId="0" borderId="17" xfId="0" applyNumberFormat="1" applyFont="1" applyFill="1" applyBorder="1" applyAlignment="1">
      <alignment horizontal="right" vertical="center"/>
    </xf>
    <xf numFmtId="0" fontId="10" fillId="22" borderId="17" xfId="5" applyNumberFormat="1" applyFont="1" applyFill="1" applyBorder="1" applyAlignment="1">
      <alignment vertical="center" wrapText="1"/>
    </xf>
    <xf numFmtId="49" fontId="10" fillId="22" borderId="17" xfId="5" applyNumberFormat="1" applyFont="1" applyFill="1" applyBorder="1" applyAlignment="1">
      <alignment horizontal="center" vertical="center" wrapText="1"/>
    </xf>
    <xf numFmtId="171" fontId="10" fillId="22" borderId="17" xfId="5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171" fontId="21" fillId="0" borderId="0" xfId="0" applyNumberFormat="1" applyFont="1" applyAlignment="1">
      <alignment horizontal="right" vertical="center"/>
    </xf>
    <xf numFmtId="0" fontId="9" fillId="0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9" fillId="0" borderId="5" xfId="1" applyNumberFormat="1" applyFont="1" applyFill="1" applyBorder="1" applyAlignment="1" applyProtection="1">
      <alignment horizontal="center" vertical="center"/>
      <protection hidden="1"/>
    </xf>
    <xf numFmtId="0" fontId="9" fillId="0" borderId="27" xfId="1" applyNumberFormat="1" applyFont="1" applyFill="1" applyBorder="1" applyAlignment="1" applyProtection="1">
      <alignment horizontal="center" vertical="center"/>
      <protection hidden="1"/>
    </xf>
    <xf numFmtId="0" fontId="9" fillId="0" borderId="28" xfId="1" applyNumberFormat="1" applyFont="1" applyFill="1" applyBorder="1" applyAlignment="1" applyProtection="1">
      <alignment horizontal="center" vertical="center"/>
      <protection hidden="1"/>
    </xf>
    <xf numFmtId="0" fontId="9" fillId="6" borderId="23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4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17" fillId="0" borderId="17" xfId="0" applyNumberFormat="1" applyFont="1" applyBorder="1" applyAlignment="1">
      <alignment horizontal="center" vertical="center" wrapText="1"/>
    </xf>
    <xf numFmtId="1" fontId="25" fillId="0" borderId="0" xfId="0" applyNumberFormat="1" applyFont="1"/>
    <xf numFmtId="49" fontId="17" fillId="0" borderId="17" xfId="0" applyNumberFormat="1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center" vertical="center" wrapText="1" readingOrder="2"/>
    </xf>
    <xf numFmtId="49" fontId="10" fillId="9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1" applyFont="1" applyAlignment="1">
      <alignment wrapText="1"/>
    </xf>
    <xf numFmtId="167" fontId="3" fillId="0" borderId="17" xfId="1" applyNumberFormat="1" applyFont="1" applyFill="1" applyBorder="1" applyAlignment="1" applyProtection="1">
      <protection hidden="1"/>
    </xf>
    <xf numFmtId="167" fontId="3" fillId="0" borderId="15" xfId="1" applyNumberFormat="1" applyFont="1" applyFill="1" applyBorder="1" applyAlignment="1" applyProtection="1">
      <protection hidden="1"/>
    </xf>
    <xf numFmtId="165" fontId="6" fillId="0" borderId="17" xfId="1" applyNumberFormat="1" applyFont="1" applyFill="1" applyBorder="1" applyAlignment="1" applyProtection="1">
      <protection hidden="1"/>
    </xf>
    <xf numFmtId="165" fontId="6" fillId="4" borderId="17" xfId="1" applyNumberFormat="1" applyFont="1" applyFill="1" applyBorder="1" applyAlignment="1" applyProtection="1">
      <protection hidden="1"/>
    </xf>
    <xf numFmtId="167" fontId="3" fillId="8" borderId="17" xfId="1" applyNumberFormat="1" applyFont="1" applyFill="1" applyBorder="1" applyAlignment="1" applyProtection="1">
      <protection hidden="1"/>
    </xf>
    <xf numFmtId="167" fontId="3" fillId="8" borderId="15" xfId="1" applyNumberFormat="1" applyFont="1" applyFill="1" applyBorder="1" applyAlignment="1" applyProtection="1">
      <protection hidden="1"/>
    </xf>
    <xf numFmtId="165" fontId="6" fillId="8" borderId="17" xfId="1" applyNumberFormat="1" applyFont="1" applyFill="1" applyBorder="1" applyAlignment="1" applyProtection="1">
      <protection hidden="1"/>
    </xf>
    <xf numFmtId="167" fontId="3" fillId="4" borderId="17" xfId="1" applyNumberFormat="1" applyFont="1" applyFill="1" applyBorder="1" applyAlignment="1" applyProtection="1">
      <protection hidden="1"/>
    </xf>
    <xf numFmtId="167" fontId="3" fillId="4" borderId="15" xfId="1" applyNumberFormat="1" applyFont="1" applyFill="1" applyBorder="1" applyAlignment="1" applyProtection="1">
      <protection hidden="1"/>
    </xf>
    <xf numFmtId="0" fontId="7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7" fillId="6" borderId="25" xfId="1" applyNumberFormat="1" applyFont="1" applyFill="1" applyBorder="1" applyAlignment="1" applyProtection="1">
      <alignment horizontal="center" vertical="center" wrapText="1"/>
      <protection hidden="1"/>
    </xf>
    <xf numFmtId="0" fontId="7" fillId="6" borderId="2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7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7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7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6" borderId="12" xfId="1" applyNumberFormat="1" applyFont="1" applyFill="1" applyBorder="1" applyAlignment="1" applyProtection="1">
      <alignment horizontal="center" vertical="center" wrapText="1"/>
      <protection hidden="1"/>
    </xf>
    <xf numFmtId="165" fontId="6" fillId="5" borderId="19" xfId="1" applyNumberFormat="1" applyFont="1" applyFill="1" applyBorder="1" applyAlignment="1" applyProtection="1">
      <protection hidden="1"/>
    </xf>
    <xf numFmtId="165" fontId="6" fillId="5" borderId="20" xfId="1" applyNumberFormat="1" applyFont="1" applyFill="1" applyBorder="1" applyAlignment="1" applyProtection="1">
      <protection hidden="1"/>
    </xf>
    <xf numFmtId="0" fontId="9" fillId="0" borderId="27" xfId="1" applyNumberFormat="1" applyFont="1" applyFill="1" applyBorder="1" applyAlignment="1" applyProtection="1">
      <alignment horizontal="center" vertical="center"/>
      <protection hidden="1"/>
    </xf>
    <xf numFmtId="0" fontId="9" fillId="0" borderId="26" xfId="1" applyNumberFormat="1" applyFont="1" applyFill="1" applyBorder="1" applyAlignment="1" applyProtection="1">
      <alignment horizontal="center" vertical="center"/>
      <protection hidden="1"/>
    </xf>
    <xf numFmtId="0" fontId="9" fillId="0" borderId="2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7" fontId="3" fillId="5" borderId="19" xfId="1" applyNumberFormat="1" applyFont="1" applyFill="1" applyBorder="1" applyAlignment="1" applyProtection="1">
      <protection hidden="1"/>
    </xf>
    <xf numFmtId="167" fontId="3" fillId="5" borderId="31" xfId="1" applyNumberFormat="1" applyFont="1" applyFill="1" applyBorder="1" applyAlignment="1" applyProtection="1">
      <protection hidden="1"/>
    </xf>
    <xf numFmtId="167" fontId="3" fillId="5" borderId="20" xfId="1" applyNumberFormat="1" applyFont="1" applyFill="1" applyBorder="1" applyAlignment="1" applyProtection="1">
      <protection hidden="1"/>
    </xf>
    <xf numFmtId="167" fontId="8" fillId="7" borderId="17" xfId="1" applyNumberFormat="1" applyFont="1" applyFill="1" applyBorder="1" applyAlignment="1" applyProtection="1">
      <protection hidden="1"/>
    </xf>
    <xf numFmtId="167" fontId="8" fillId="7" borderId="15" xfId="1" applyNumberFormat="1" applyFont="1" applyFill="1" applyBorder="1" applyAlignment="1" applyProtection="1">
      <protection hidden="1"/>
    </xf>
    <xf numFmtId="165" fontId="6" fillId="7" borderId="17" xfId="1" applyNumberFormat="1" applyFont="1" applyFill="1" applyBorder="1" applyAlignment="1" applyProtection="1">
      <protection hidden="1"/>
    </xf>
    <xf numFmtId="167" fontId="3" fillId="7" borderId="17" xfId="1" applyNumberFormat="1" applyFont="1" applyFill="1" applyBorder="1" applyAlignment="1" applyProtection="1">
      <protection hidden="1"/>
    </xf>
    <xf numFmtId="167" fontId="3" fillId="7" borderId="15" xfId="1" applyNumberFormat="1" applyFont="1" applyFill="1" applyBorder="1" applyAlignment="1" applyProtection="1">
      <protection hidden="1"/>
    </xf>
    <xf numFmtId="167" fontId="3" fillId="3" borderId="17" xfId="1" applyNumberFormat="1" applyFont="1" applyFill="1" applyBorder="1" applyAlignment="1" applyProtection="1">
      <protection hidden="1"/>
    </xf>
    <xf numFmtId="167" fontId="3" fillId="3" borderId="15" xfId="1" applyNumberFormat="1" applyFont="1" applyFill="1" applyBorder="1" applyAlignment="1" applyProtection="1">
      <protection hidden="1"/>
    </xf>
    <xf numFmtId="165" fontId="6" fillId="3" borderId="17" xfId="1" applyNumberFormat="1" applyFont="1" applyFill="1" applyBorder="1" applyAlignment="1" applyProtection="1">
      <protection hidden="1"/>
    </xf>
    <xf numFmtId="165" fontId="6" fillId="17" borderId="17" xfId="1" applyNumberFormat="1" applyFont="1" applyFill="1" applyBorder="1" applyAlignment="1" applyProtection="1">
      <protection hidden="1"/>
    </xf>
    <xf numFmtId="167" fontId="3" fillId="17" borderId="17" xfId="1" applyNumberFormat="1" applyFont="1" applyFill="1" applyBorder="1" applyAlignment="1" applyProtection="1">
      <protection hidden="1"/>
    </xf>
    <xf numFmtId="167" fontId="3" fillId="17" borderId="15" xfId="1" applyNumberFormat="1" applyFont="1" applyFill="1" applyBorder="1" applyAlignment="1" applyProtection="1">
      <protection hidden="1"/>
    </xf>
    <xf numFmtId="0" fontId="1" fillId="0" borderId="0" xfId="1" applyAlignment="1">
      <alignment wrapText="1"/>
    </xf>
    <xf numFmtId="167" fontId="3" fillId="0" borderId="11" xfId="1" applyNumberFormat="1" applyFont="1" applyFill="1" applyBorder="1" applyAlignment="1" applyProtection="1">
      <protection hidden="1"/>
    </xf>
    <xf numFmtId="167" fontId="3" fillId="0" borderId="4" xfId="1" applyNumberFormat="1" applyFont="1" applyFill="1" applyBorder="1" applyAlignment="1" applyProtection="1">
      <protection hidden="1"/>
    </xf>
    <xf numFmtId="165" fontId="6" fillId="0" borderId="11" xfId="1" applyNumberFormat="1" applyFont="1" applyFill="1" applyBorder="1" applyAlignment="1" applyProtection="1">
      <protection hidden="1"/>
    </xf>
    <xf numFmtId="0" fontId="7" fillId="6" borderId="29" xfId="1" applyFont="1" applyFill="1" applyBorder="1" applyAlignment="1">
      <alignment horizontal="center" vertical="top" wrapText="1"/>
    </xf>
    <xf numFmtId="0" fontId="7" fillId="6" borderId="25" xfId="1" applyFont="1" applyFill="1" applyBorder="1" applyAlignment="1">
      <alignment horizontal="center" vertical="top" wrapText="1"/>
    </xf>
    <xf numFmtId="0" fontId="7" fillId="6" borderId="32" xfId="1" applyFont="1" applyFill="1" applyBorder="1" applyAlignment="1">
      <alignment horizontal="center" vertical="top" wrapText="1"/>
    </xf>
    <xf numFmtId="49" fontId="19" fillId="18" borderId="17" xfId="4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0" xfId="0" applyFont="1" applyAlignment="1">
      <alignment horizontal="center" vertical="center" wrapText="1"/>
    </xf>
    <xf numFmtId="2" fontId="19" fillId="18" borderId="17" xfId="4" applyNumberFormat="1" applyFont="1" applyFill="1" applyBorder="1" applyAlignment="1" applyProtection="1">
      <alignment horizontal="center" vertical="center" wrapText="1"/>
      <protection locked="0" hidden="1"/>
    </xf>
    <xf numFmtId="49" fontId="19" fillId="10" borderId="17" xfId="0" applyNumberFormat="1" applyFont="1" applyFill="1" applyBorder="1" applyAlignment="1">
      <alignment horizontal="center" vertical="center" wrapText="1"/>
    </xf>
    <xf numFmtId="49" fontId="19" fillId="19" borderId="17" xfId="4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0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171" fontId="11" fillId="0" borderId="40" xfId="0" applyNumberFormat="1" applyFont="1" applyBorder="1" applyAlignment="1">
      <alignment horizontal="left" wrapText="1"/>
    </xf>
    <xf numFmtId="171" fontId="17" fillId="0" borderId="15" xfId="0" applyNumberFormat="1" applyFont="1" applyBorder="1" applyAlignment="1">
      <alignment horizontal="center" vertical="center" wrapText="1"/>
    </xf>
    <xf numFmtId="171" fontId="17" fillId="0" borderId="41" xfId="0" applyNumberFormat="1" applyFont="1" applyBorder="1" applyAlignment="1">
      <alignment horizontal="center" vertical="center" wrapText="1"/>
    </xf>
    <xf numFmtId="171" fontId="17" fillId="0" borderId="1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71" fontId="17" fillId="0" borderId="1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 8" xfId="2"/>
    <cellStyle name="Обычный 26 2" xfId="5"/>
    <cellStyle name="Обычный_Ведом" xfId="4"/>
    <cellStyle name="Финансовый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6;&#1077;&#1096;&#1077;&#1085;&#1080;&#1103;/2016%20&#1075;&#1086;&#1076;/&#1059;&#1090;&#1086;&#1095;&#1085;&#1077;&#1085;&#1080;&#1077;%20&#1044;&#1077;&#1082;&#1072;&#1073;&#1088;&#1100;/&#1055;&#1088;&#1080;&#1083;&#1086;&#1078;&#1077;&#1085;&#1080;&#1103;%20&#1082;%20&#1056;&#1077;&#1096;&#1077;&#1085;&#1080;&#1102;%20&#1076;&#1077;&#1082;&#1072;&#1073;&#1088;&#1100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6;&#1077;&#1096;&#1077;&#1085;&#1080;&#1103;/2011%20&#1075;&#1086;&#1076;/&#1042;%20&#1089;&#1086;&#1074;&#1077;&#1090;%20&#1082;%2024.12.2010/&#1055;&#1088;&#1080;&#1083;&#1086;&#1078;&#1077;&#1085;&#1080;&#1103;%202011%20&#1075;&#1086;&#1076;%20103,7%20&#1084;&#1083;&#1085;%20%20&#1056;&#1077;&#1082;&#1086;&#1084;&#1077;&#1085;&#1076;&#1072;&#1094;&#1080;&#1080;%20&#1057;&#104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2016 Г "/>
      <sheetName val="2_функц Гот"/>
      <sheetName val="3_ведомств Гот"/>
      <sheetName val="4_РаздПодр Гот"/>
      <sheetName val="5_Программы Гот"/>
      <sheetName val="6_пр заимствований 2016 Гот"/>
      <sheetName val="6_источники 2016 Гот"/>
      <sheetName val="8_гарантии 2016 Гот"/>
      <sheetName val="9_план приватизации 2016 ГОТ"/>
      <sheetName val="10_Прогр  заим 2017-2018 Гот"/>
      <sheetName val="11_источн   2017-2018 Гот"/>
      <sheetName val="12_гарантии 2017-2018 гот"/>
      <sheetName val="7_межбюджетные Г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 "/>
      <sheetName val="2_админ"/>
      <sheetName val="3_функц"/>
      <sheetName val="4_ПНО"/>
      <sheetName val="5_ведомств"/>
      <sheetName val="6_ДЦП"/>
      <sheetName val="7_Прогр  заим"/>
      <sheetName val="8_источн  "/>
      <sheetName val="9_Прогр гар "/>
      <sheetName val="10_адм-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60" workbookViewId="0">
      <selection activeCell="H3" sqref="H3"/>
    </sheetView>
  </sheetViews>
  <sheetFormatPr defaultRowHeight="15"/>
  <cols>
    <col min="1" max="1" width="25.28515625" customWidth="1"/>
    <col min="2" max="2" width="40.42578125" customWidth="1"/>
    <col min="3" max="3" width="16.7109375" customWidth="1"/>
    <col min="4" max="4" width="15.28515625" customWidth="1"/>
    <col min="5" max="5" width="14.85546875" customWidth="1"/>
    <col min="6" max="6" width="0.5703125" customWidth="1"/>
    <col min="7" max="7" width="10.85546875" customWidth="1"/>
    <col min="8" max="8" width="10.7109375" customWidth="1"/>
  </cols>
  <sheetData>
    <row r="1" spans="1:8" ht="98.25" customHeight="1">
      <c r="G1" s="261" t="s">
        <v>1076</v>
      </c>
      <c r="H1" s="260"/>
    </row>
    <row r="2" spans="1:8" ht="15.75">
      <c r="A2" s="259" t="s">
        <v>1066</v>
      </c>
      <c r="B2" s="259"/>
      <c r="C2" s="259"/>
      <c r="D2" s="260"/>
      <c r="E2" s="260"/>
      <c r="G2" s="79"/>
      <c r="H2" s="79"/>
    </row>
    <row r="3" spans="1:8" ht="15.75">
      <c r="A3" s="81"/>
      <c r="B3" s="82"/>
      <c r="C3" s="83"/>
      <c r="D3" s="83"/>
      <c r="E3" s="83"/>
      <c r="G3" s="83"/>
      <c r="H3" s="83"/>
    </row>
    <row r="4" spans="1:8" ht="17.25" customHeight="1" thickBot="1">
      <c r="A4" s="84" t="s">
        <v>822</v>
      </c>
      <c r="B4" s="85"/>
      <c r="C4" s="86"/>
      <c r="D4" s="86"/>
      <c r="E4" s="86"/>
      <c r="G4" s="86"/>
      <c r="H4" s="86"/>
    </row>
    <row r="5" spans="1:8" ht="106.5" customHeight="1">
      <c r="A5" s="87" t="s">
        <v>823</v>
      </c>
      <c r="B5" s="88" t="s">
        <v>824</v>
      </c>
      <c r="C5" s="161" t="s">
        <v>966</v>
      </c>
      <c r="D5" s="161" t="s">
        <v>969</v>
      </c>
      <c r="E5" s="161" t="s">
        <v>967</v>
      </c>
      <c r="G5" s="161" t="s">
        <v>968</v>
      </c>
      <c r="H5" s="161" t="s">
        <v>970</v>
      </c>
    </row>
    <row r="6" spans="1:8" ht="15.75" thickBot="1">
      <c r="A6" s="89">
        <v>1</v>
      </c>
      <c r="B6" s="90">
        <v>2</v>
      </c>
      <c r="C6" s="91">
        <v>3</v>
      </c>
      <c r="D6" s="91">
        <v>4</v>
      </c>
      <c r="E6" s="91">
        <v>5</v>
      </c>
      <c r="G6" s="91">
        <v>6</v>
      </c>
      <c r="H6" s="91">
        <v>7</v>
      </c>
    </row>
    <row r="7" spans="1:8">
      <c r="A7" s="92" t="s">
        <v>825</v>
      </c>
      <c r="B7" s="93" t="s">
        <v>826</v>
      </c>
      <c r="C7" s="94">
        <f>C8+C10+C11+C17+C21+C29+C32+C35+C47</f>
        <v>881130.6</v>
      </c>
      <c r="D7" s="94">
        <f>D8+D10+D11+D17+D21+D29+D32+D35+D47</f>
        <v>881130.6</v>
      </c>
      <c r="E7" s="94">
        <f>E8+E10+E11+E16+E17+E20+E21+E29+E31+E32+E35+E47</f>
        <v>1069385.2</v>
      </c>
      <c r="G7" s="94">
        <f>SUM(E7/C7*100)</f>
        <v>121.36511885979218</v>
      </c>
      <c r="H7" s="94">
        <f>SUM(E7/D7*100)</f>
        <v>121.36511885979218</v>
      </c>
    </row>
    <row r="8" spans="1:8">
      <c r="A8" s="95" t="s">
        <v>827</v>
      </c>
      <c r="B8" s="96" t="s">
        <v>828</v>
      </c>
      <c r="C8" s="97">
        <f>C9</f>
        <v>365917.6</v>
      </c>
      <c r="D8" s="97">
        <f t="shared" ref="D8:E8" si="0">D9</f>
        <v>365917.6</v>
      </c>
      <c r="E8" s="97">
        <f t="shared" si="0"/>
        <v>370374.40000000002</v>
      </c>
      <c r="G8" s="97">
        <f>E8/C8*100</f>
        <v>101.21797912972758</v>
      </c>
      <c r="H8" s="97">
        <f>E8/D8*100</f>
        <v>101.21797912972758</v>
      </c>
    </row>
    <row r="9" spans="1:8">
      <c r="A9" s="98" t="s">
        <v>829</v>
      </c>
      <c r="B9" s="99" t="s">
        <v>830</v>
      </c>
      <c r="C9" s="100">
        <f>136713.3+438139.3-208935</f>
        <v>365917.6</v>
      </c>
      <c r="D9" s="100">
        <v>365917.6</v>
      </c>
      <c r="E9" s="100">
        <v>370374.40000000002</v>
      </c>
      <c r="G9" s="100">
        <f>E9/C9*100</f>
        <v>101.21797912972758</v>
      </c>
      <c r="H9" s="100">
        <f>E9/D9*100</f>
        <v>101.21797912972758</v>
      </c>
    </row>
    <row r="10" spans="1:8" ht="38.25">
      <c r="A10" s="95" t="s">
        <v>831</v>
      </c>
      <c r="B10" s="101" t="s">
        <v>832</v>
      </c>
      <c r="C10" s="97">
        <v>60088</v>
      </c>
      <c r="D10" s="97">
        <v>60088</v>
      </c>
      <c r="E10" s="97">
        <v>71423.100000000006</v>
      </c>
      <c r="G10" s="97">
        <f t="shared" ref="G10:G49" si="1">E10/C10*100</f>
        <v>118.86416589002798</v>
      </c>
      <c r="H10" s="97">
        <f t="shared" ref="H10:H19" si="2">E10/D10*100</f>
        <v>118.86416589002798</v>
      </c>
    </row>
    <row r="11" spans="1:8">
      <c r="A11" s="95" t="s">
        <v>833</v>
      </c>
      <c r="B11" s="96" t="s">
        <v>834</v>
      </c>
      <c r="C11" s="97">
        <f>SUM(C12:C15)</f>
        <v>106480</v>
      </c>
      <c r="D11" s="97">
        <f t="shared" ref="D11:E11" si="3">SUM(D12:D15)</f>
        <v>106480</v>
      </c>
      <c r="E11" s="97">
        <f t="shared" si="3"/>
        <v>114276.1</v>
      </c>
      <c r="G11" s="97">
        <f t="shared" si="1"/>
        <v>107.321656649136</v>
      </c>
      <c r="H11" s="97">
        <f t="shared" si="2"/>
        <v>107.321656649136</v>
      </c>
    </row>
    <row r="12" spans="1:8" ht="25.5">
      <c r="A12" s="102" t="s">
        <v>835</v>
      </c>
      <c r="B12" s="103" t="s">
        <v>836</v>
      </c>
      <c r="C12" s="104">
        <v>62861</v>
      </c>
      <c r="D12" s="104">
        <v>62861</v>
      </c>
      <c r="E12" s="104">
        <v>60712.4</v>
      </c>
      <c r="G12" s="100">
        <f t="shared" si="1"/>
        <v>96.581982469257568</v>
      </c>
      <c r="H12" s="100">
        <f t="shared" si="2"/>
        <v>96.581982469257568</v>
      </c>
    </row>
    <row r="13" spans="1:8" ht="25.5">
      <c r="A13" s="98" t="s">
        <v>837</v>
      </c>
      <c r="B13" s="99" t="s">
        <v>838</v>
      </c>
      <c r="C13" s="100">
        <v>36904</v>
      </c>
      <c r="D13" s="100">
        <v>36904</v>
      </c>
      <c r="E13" s="100">
        <v>42973.4</v>
      </c>
      <c r="G13" s="100">
        <f t="shared" si="1"/>
        <v>116.4464556687622</v>
      </c>
      <c r="H13" s="100">
        <f t="shared" si="2"/>
        <v>116.4464556687622</v>
      </c>
    </row>
    <row r="14" spans="1:8">
      <c r="A14" s="98" t="s">
        <v>839</v>
      </c>
      <c r="B14" s="99" t="s">
        <v>840</v>
      </c>
      <c r="C14" s="100">
        <v>280</v>
      </c>
      <c r="D14" s="100">
        <v>280</v>
      </c>
      <c r="E14" s="100">
        <v>860</v>
      </c>
      <c r="G14" s="100">
        <f t="shared" si="1"/>
        <v>307.14285714285717</v>
      </c>
      <c r="H14" s="100">
        <f t="shared" si="2"/>
        <v>307.14285714285717</v>
      </c>
    </row>
    <row r="15" spans="1:8" ht="25.5">
      <c r="A15" s="98" t="s">
        <v>841</v>
      </c>
      <c r="B15" s="99" t="s">
        <v>842</v>
      </c>
      <c r="C15" s="100">
        <v>6435</v>
      </c>
      <c r="D15" s="100">
        <v>6435</v>
      </c>
      <c r="E15" s="100">
        <v>9730.2999999999993</v>
      </c>
      <c r="G15" s="100">
        <f t="shared" si="1"/>
        <v>151.20901320901319</v>
      </c>
      <c r="H15" s="100">
        <f t="shared" si="2"/>
        <v>151.20901320901319</v>
      </c>
    </row>
    <row r="16" spans="1:8">
      <c r="A16" s="95" t="s">
        <v>987</v>
      </c>
      <c r="B16" s="105" t="s">
        <v>988</v>
      </c>
      <c r="C16" s="97"/>
      <c r="D16" s="97"/>
      <c r="E16" s="97">
        <v>51.1</v>
      </c>
      <c r="G16" s="97"/>
      <c r="H16" s="97"/>
    </row>
    <row r="17" spans="1:8">
      <c r="A17" s="95" t="s">
        <v>843</v>
      </c>
      <c r="B17" s="105" t="s">
        <v>844</v>
      </c>
      <c r="C17" s="97">
        <f>SUM(C18:C19)</f>
        <v>8200</v>
      </c>
      <c r="D17" s="97">
        <f t="shared" ref="D17:E17" si="4">SUM(D18:D19)</f>
        <v>8200</v>
      </c>
      <c r="E17" s="97">
        <f t="shared" si="4"/>
        <v>10388.799999999999</v>
      </c>
      <c r="G17" s="97">
        <f>E17/C17*100</f>
        <v>126.69268292682926</v>
      </c>
      <c r="H17" s="97">
        <f>E17/D17*100</f>
        <v>126.69268292682926</v>
      </c>
    </row>
    <row r="18" spans="1:8" ht="51">
      <c r="A18" s="98" t="s">
        <v>845</v>
      </c>
      <c r="B18" s="99" t="s">
        <v>846</v>
      </c>
      <c r="C18" s="100">
        <v>8000</v>
      </c>
      <c r="D18" s="100">
        <v>8000</v>
      </c>
      <c r="E18" s="100">
        <v>10218.799999999999</v>
      </c>
      <c r="G18" s="100">
        <f t="shared" si="1"/>
        <v>127.735</v>
      </c>
      <c r="H18" s="100">
        <f t="shared" si="2"/>
        <v>127.735</v>
      </c>
    </row>
    <row r="19" spans="1:8" ht="38.25">
      <c r="A19" s="98" t="s">
        <v>847</v>
      </c>
      <c r="B19" s="106" t="s">
        <v>848</v>
      </c>
      <c r="C19" s="100">
        <v>200</v>
      </c>
      <c r="D19" s="100">
        <v>200</v>
      </c>
      <c r="E19" s="100">
        <v>170</v>
      </c>
      <c r="G19" s="100">
        <f t="shared" si="1"/>
        <v>85</v>
      </c>
      <c r="H19" s="100">
        <f t="shared" si="2"/>
        <v>85</v>
      </c>
    </row>
    <row r="20" spans="1:8" ht="39">
      <c r="A20" s="95" t="s">
        <v>971</v>
      </c>
      <c r="B20" s="107" t="s">
        <v>972</v>
      </c>
      <c r="C20" s="97"/>
      <c r="D20" s="97"/>
      <c r="E20" s="97">
        <v>7.3</v>
      </c>
      <c r="G20" s="97"/>
      <c r="H20" s="97"/>
    </row>
    <row r="21" spans="1:8" ht="51.75">
      <c r="A21" s="95" t="s">
        <v>849</v>
      </c>
      <c r="B21" s="107" t="s">
        <v>850</v>
      </c>
      <c r="C21" s="97">
        <f>C22+C23+C24+C25+C26+C27+C28</f>
        <v>158611.6</v>
      </c>
      <c r="D21" s="97">
        <f t="shared" ref="D21:E21" si="5">D22+D23+D24+D25+D26+D27+D28</f>
        <v>158611.6</v>
      </c>
      <c r="E21" s="97">
        <f t="shared" si="5"/>
        <v>129211.7</v>
      </c>
      <c r="G21" s="97">
        <f>E21/C21*100</f>
        <v>81.464218253898196</v>
      </c>
      <c r="H21" s="97">
        <f>E21/D21*100</f>
        <v>81.464218253898196</v>
      </c>
    </row>
    <row r="22" spans="1:8" ht="63.75">
      <c r="A22" s="98" t="s">
        <v>851</v>
      </c>
      <c r="B22" s="108" t="s">
        <v>852</v>
      </c>
      <c r="C22" s="104">
        <v>50</v>
      </c>
      <c r="D22" s="104">
        <v>50</v>
      </c>
      <c r="E22" s="104">
        <v>0</v>
      </c>
      <c r="G22" s="100">
        <f t="shared" si="1"/>
        <v>0</v>
      </c>
      <c r="H22" s="100">
        <f t="shared" ref="H22:H28" si="6">E22/D22*100</f>
        <v>0</v>
      </c>
    </row>
    <row r="23" spans="1:8" ht="89.25">
      <c r="A23" s="98" t="s">
        <v>853</v>
      </c>
      <c r="B23" s="109" t="s">
        <v>854</v>
      </c>
      <c r="C23" s="100">
        <f>18700+23800+25300+18700+8800</f>
        <v>95300</v>
      </c>
      <c r="D23" s="100">
        <f t="shared" ref="D23" si="7">18700+23800+25300+18700+8800</f>
        <v>95300</v>
      </c>
      <c r="E23" s="100">
        <v>82274.2</v>
      </c>
      <c r="G23" s="100">
        <f t="shared" si="1"/>
        <v>86.331794333683092</v>
      </c>
      <c r="H23" s="100">
        <f t="shared" si="6"/>
        <v>86.331794333683092</v>
      </c>
    </row>
    <row r="24" spans="1:8" ht="89.25">
      <c r="A24" s="98" t="s">
        <v>855</v>
      </c>
      <c r="B24" s="99" t="s">
        <v>856</v>
      </c>
      <c r="C24" s="100">
        <f>15400+14300</f>
        <v>29700</v>
      </c>
      <c r="D24" s="100">
        <f t="shared" ref="D24" si="8">15400+14300</f>
        <v>29700</v>
      </c>
      <c r="E24" s="100">
        <v>15663.8</v>
      </c>
      <c r="G24" s="100">
        <f t="shared" si="1"/>
        <v>52.740067340067341</v>
      </c>
      <c r="H24" s="100">
        <f t="shared" si="6"/>
        <v>52.740067340067341</v>
      </c>
    </row>
    <row r="25" spans="1:8" ht="63.75">
      <c r="A25" s="98" t="s">
        <v>857</v>
      </c>
      <c r="B25" s="99" t="s">
        <v>858</v>
      </c>
      <c r="C25" s="100">
        <f>6500+500</f>
        <v>7000</v>
      </c>
      <c r="D25" s="100">
        <f t="shared" ref="D25" si="9">6500+500</f>
        <v>7000</v>
      </c>
      <c r="E25" s="100">
        <v>6551.2</v>
      </c>
      <c r="G25" s="100">
        <f t="shared" si="1"/>
        <v>93.588571428571427</v>
      </c>
      <c r="H25" s="100">
        <f t="shared" si="6"/>
        <v>93.588571428571427</v>
      </c>
    </row>
    <row r="26" spans="1:8" ht="77.25">
      <c r="A26" s="98" t="s">
        <v>859</v>
      </c>
      <c r="B26" s="110" t="s">
        <v>860</v>
      </c>
      <c r="C26" s="100">
        <f>1240-210</f>
        <v>1030</v>
      </c>
      <c r="D26" s="100">
        <f t="shared" ref="D26" si="10">1240-210</f>
        <v>1030</v>
      </c>
      <c r="E26" s="100">
        <v>1242.5</v>
      </c>
      <c r="G26" s="100">
        <f t="shared" si="1"/>
        <v>120.63106796116504</v>
      </c>
      <c r="H26" s="100">
        <f t="shared" si="6"/>
        <v>120.63106796116504</v>
      </c>
    </row>
    <row r="27" spans="1:8" ht="39">
      <c r="A27" s="98" t="s">
        <v>861</v>
      </c>
      <c r="B27" s="110" t="s">
        <v>862</v>
      </c>
      <c r="C27" s="100">
        <f>13083-1833</f>
        <v>11250</v>
      </c>
      <c r="D27" s="100">
        <f t="shared" ref="D27" si="11">13083-1833</f>
        <v>11250</v>
      </c>
      <c r="E27" s="100">
        <v>11525.1</v>
      </c>
      <c r="G27" s="100">
        <f t="shared" si="1"/>
        <v>102.44533333333334</v>
      </c>
      <c r="H27" s="100">
        <f t="shared" si="6"/>
        <v>102.44533333333334</v>
      </c>
    </row>
    <row r="28" spans="1:8" ht="89.25">
      <c r="A28" s="111" t="s">
        <v>863</v>
      </c>
      <c r="B28" s="99" t="s">
        <v>864</v>
      </c>
      <c r="C28" s="100">
        <f>8000+7196-914.4</f>
        <v>14281.6</v>
      </c>
      <c r="D28" s="100">
        <f t="shared" ref="D28" si="12">8000+7196-914.4</f>
        <v>14281.6</v>
      </c>
      <c r="E28" s="100">
        <v>11954.9</v>
      </c>
      <c r="G28" s="100">
        <f t="shared" si="1"/>
        <v>83.708408021510195</v>
      </c>
      <c r="H28" s="100">
        <f t="shared" si="6"/>
        <v>83.708408021510195</v>
      </c>
    </row>
    <row r="29" spans="1:8" ht="25.5">
      <c r="A29" s="112" t="s">
        <v>865</v>
      </c>
      <c r="B29" s="113" t="s">
        <v>866</v>
      </c>
      <c r="C29" s="97">
        <f>SUM(C30)</f>
        <v>11092</v>
      </c>
      <c r="D29" s="97">
        <f t="shared" ref="D29:E29" si="13">SUM(D30)</f>
        <v>11092</v>
      </c>
      <c r="E29" s="97">
        <f t="shared" si="13"/>
        <v>207437.1</v>
      </c>
      <c r="G29" s="97">
        <f>E29/C29*100</f>
        <v>1870.1505589614137</v>
      </c>
      <c r="H29" s="97">
        <f>E29/D29*100</f>
        <v>1870.1505589614137</v>
      </c>
    </row>
    <row r="30" spans="1:8" ht="25.5">
      <c r="A30" s="111" t="s">
        <v>867</v>
      </c>
      <c r="B30" s="114" t="s">
        <v>868</v>
      </c>
      <c r="C30" s="100">
        <f>6032+5060</f>
        <v>11092</v>
      </c>
      <c r="D30" s="100">
        <f t="shared" ref="D30" si="14">6032+5060</f>
        <v>11092</v>
      </c>
      <c r="E30" s="100">
        <v>207437.1</v>
      </c>
      <c r="G30" s="100">
        <f t="shared" si="1"/>
        <v>1870.1505589614137</v>
      </c>
      <c r="H30" s="100">
        <f t="shared" ref="H30" si="15">E30/D30*100</f>
        <v>1870.1505589614137</v>
      </c>
    </row>
    <row r="31" spans="1:8" ht="38.25">
      <c r="A31" s="115" t="s">
        <v>973</v>
      </c>
      <c r="B31" s="113" t="s">
        <v>974</v>
      </c>
      <c r="C31" s="97"/>
      <c r="D31" s="97"/>
      <c r="E31" s="97">
        <v>2124</v>
      </c>
      <c r="G31" s="97"/>
      <c r="H31" s="97"/>
    </row>
    <row r="32" spans="1:8" ht="25.5">
      <c r="A32" s="115" t="s">
        <v>869</v>
      </c>
      <c r="B32" s="113" t="s">
        <v>870</v>
      </c>
      <c r="C32" s="97">
        <f>C33+C34</f>
        <v>19190.400000000001</v>
      </c>
      <c r="D32" s="97">
        <f t="shared" ref="D32:E32" si="16">D33+D34</f>
        <v>19190.400000000001</v>
      </c>
      <c r="E32" s="97">
        <f t="shared" si="16"/>
        <v>27089.599999999999</v>
      </c>
      <c r="G32" s="97">
        <f>E32/C32*100</f>
        <v>141.16224779056193</v>
      </c>
      <c r="H32" s="97">
        <f>E32/D32*100</f>
        <v>141.16224779056193</v>
      </c>
    </row>
    <row r="33" spans="1:8" ht="102">
      <c r="A33" s="116" t="s">
        <v>871</v>
      </c>
      <c r="B33" s="109" t="s">
        <v>872</v>
      </c>
      <c r="C33" s="104">
        <f>6233+2957.4</f>
        <v>9190.4</v>
      </c>
      <c r="D33" s="104">
        <f t="shared" ref="D33" si="17">6233+2957.4</f>
        <v>9190.4</v>
      </c>
      <c r="E33" s="104">
        <v>9438.9</v>
      </c>
      <c r="G33" s="100">
        <f t="shared" si="1"/>
        <v>102.70390842618384</v>
      </c>
      <c r="H33" s="100">
        <f t="shared" ref="H33:H34" si="18">E33/D33*100</f>
        <v>102.70390842618384</v>
      </c>
    </row>
    <row r="34" spans="1:8" ht="38.25">
      <c r="A34" s="117" t="s">
        <v>873</v>
      </c>
      <c r="B34" s="118" t="s">
        <v>874</v>
      </c>
      <c r="C34" s="104">
        <v>10000</v>
      </c>
      <c r="D34" s="104">
        <v>10000</v>
      </c>
      <c r="E34" s="104">
        <v>17650.7</v>
      </c>
      <c r="G34" s="100">
        <f t="shared" si="1"/>
        <v>176.50700000000001</v>
      </c>
      <c r="H34" s="100">
        <f t="shared" si="18"/>
        <v>176.50700000000001</v>
      </c>
    </row>
    <row r="35" spans="1:8" ht="25.5">
      <c r="A35" s="115" t="s">
        <v>875</v>
      </c>
      <c r="B35" s="113" t="s">
        <v>876</v>
      </c>
      <c r="C35" s="97">
        <f>SUM(C36:C46)</f>
        <v>150551</v>
      </c>
      <c r="D35" s="97">
        <f t="shared" ref="D35:E35" si="19">SUM(D36:D46)</f>
        <v>150551</v>
      </c>
      <c r="E35" s="97">
        <f t="shared" si="19"/>
        <v>135888.29999999999</v>
      </c>
      <c r="G35" s="97">
        <f>E35/C35*100</f>
        <v>90.260642572948697</v>
      </c>
      <c r="H35" s="97">
        <f>E35/D35*100</f>
        <v>90.260642572948697</v>
      </c>
    </row>
    <row r="36" spans="1:8" ht="79.5">
      <c r="A36" s="116" t="s">
        <v>877</v>
      </c>
      <c r="B36" s="114" t="s">
        <v>878</v>
      </c>
      <c r="C36" s="104">
        <v>200</v>
      </c>
      <c r="D36" s="104">
        <v>200</v>
      </c>
      <c r="E36" s="104">
        <v>233.6</v>
      </c>
      <c r="G36" s="100">
        <f t="shared" si="1"/>
        <v>116.8</v>
      </c>
      <c r="H36" s="100">
        <f t="shared" ref="H36:H46" si="20">E36/D36*100</f>
        <v>116.8</v>
      </c>
    </row>
    <row r="37" spans="1:8" ht="63.75">
      <c r="A37" s="116" t="s">
        <v>879</v>
      </c>
      <c r="B37" s="119" t="s">
        <v>880</v>
      </c>
      <c r="C37" s="100">
        <v>400</v>
      </c>
      <c r="D37" s="100">
        <v>400</v>
      </c>
      <c r="E37" s="100">
        <v>877.6</v>
      </c>
      <c r="G37" s="100">
        <f t="shared" si="1"/>
        <v>219.4</v>
      </c>
      <c r="H37" s="100">
        <f t="shared" si="20"/>
        <v>219.4</v>
      </c>
    </row>
    <row r="38" spans="1:8" ht="51">
      <c r="A38" s="116" t="s">
        <v>975</v>
      </c>
      <c r="B38" s="119" t="s">
        <v>976</v>
      </c>
      <c r="C38" s="100"/>
      <c r="D38" s="100"/>
      <c r="E38" s="100">
        <v>1963.8</v>
      </c>
      <c r="G38" s="100"/>
      <c r="H38" s="100"/>
    </row>
    <row r="39" spans="1:8" ht="25.5">
      <c r="A39" s="116" t="s">
        <v>977</v>
      </c>
      <c r="B39" s="119" t="s">
        <v>978</v>
      </c>
      <c r="C39" s="100"/>
      <c r="D39" s="100"/>
      <c r="E39" s="100">
        <v>24</v>
      </c>
      <c r="G39" s="100"/>
      <c r="H39" s="100"/>
    </row>
    <row r="40" spans="1:8" ht="90">
      <c r="A40" s="116" t="s">
        <v>881</v>
      </c>
      <c r="B40" s="120" t="s">
        <v>882</v>
      </c>
      <c r="C40" s="100">
        <v>840</v>
      </c>
      <c r="D40" s="100">
        <v>840</v>
      </c>
      <c r="E40" s="100">
        <v>1552</v>
      </c>
      <c r="G40" s="100">
        <f t="shared" si="1"/>
        <v>184.76190476190476</v>
      </c>
      <c r="H40" s="100">
        <f t="shared" si="20"/>
        <v>184.76190476190476</v>
      </c>
    </row>
    <row r="41" spans="1:8" ht="51.75">
      <c r="A41" s="116" t="s">
        <v>985</v>
      </c>
      <c r="B41" s="121" t="s">
        <v>986</v>
      </c>
      <c r="C41" s="100"/>
      <c r="D41" s="100"/>
      <c r="E41" s="100">
        <v>5</v>
      </c>
      <c r="G41" s="100"/>
      <c r="H41" s="100"/>
    </row>
    <row r="42" spans="1:8" ht="39">
      <c r="A42" s="116" t="s">
        <v>883</v>
      </c>
      <c r="B42" s="121" t="s">
        <v>884</v>
      </c>
      <c r="C42" s="100">
        <v>2000</v>
      </c>
      <c r="D42" s="100">
        <v>2000</v>
      </c>
      <c r="E42" s="100">
        <v>975.4</v>
      </c>
      <c r="G42" s="100">
        <f t="shared" si="1"/>
        <v>48.769999999999996</v>
      </c>
      <c r="H42" s="100">
        <f t="shared" si="20"/>
        <v>48.769999999999996</v>
      </c>
    </row>
    <row r="43" spans="1:8" ht="51.75">
      <c r="A43" s="116" t="s">
        <v>981</v>
      </c>
      <c r="B43" s="121" t="s">
        <v>982</v>
      </c>
      <c r="C43" s="100"/>
      <c r="D43" s="100"/>
      <c r="E43" s="100">
        <v>31.7</v>
      </c>
      <c r="G43" s="100"/>
      <c r="H43" s="100"/>
    </row>
    <row r="44" spans="1:8" ht="39">
      <c r="A44" s="116" t="s">
        <v>983</v>
      </c>
      <c r="B44" s="121" t="s">
        <v>984</v>
      </c>
      <c r="C44" s="100"/>
      <c r="D44" s="100"/>
      <c r="E44" s="100">
        <v>55</v>
      </c>
      <c r="G44" s="100"/>
      <c r="H44" s="100"/>
    </row>
    <row r="45" spans="1:8" ht="77.25">
      <c r="A45" s="116" t="s">
        <v>885</v>
      </c>
      <c r="B45" s="121" t="s">
        <v>886</v>
      </c>
      <c r="C45" s="100">
        <v>2000</v>
      </c>
      <c r="D45" s="100">
        <v>2000</v>
      </c>
      <c r="E45" s="100">
        <v>1375.5</v>
      </c>
      <c r="G45" s="100">
        <f t="shared" si="1"/>
        <v>68.774999999999991</v>
      </c>
      <c r="H45" s="100">
        <f t="shared" si="20"/>
        <v>68.774999999999991</v>
      </c>
    </row>
    <row r="46" spans="1:8" ht="25.5">
      <c r="A46" s="116" t="s">
        <v>887</v>
      </c>
      <c r="B46" s="114" t="s">
        <v>888</v>
      </c>
      <c r="C46" s="100">
        <f>500+208935+594-64918</f>
        <v>145111</v>
      </c>
      <c r="D46" s="100">
        <f t="shared" ref="D46" si="21">500+208935+594-64918</f>
        <v>145111</v>
      </c>
      <c r="E46" s="100">
        <v>128794.7</v>
      </c>
      <c r="G46" s="100">
        <f t="shared" si="1"/>
        <v>88.755986796314545</v>
      </c>
      <c r="H46" s="100">
        <f t="shared" si="20"/>
        <v>88.755986796314545</v>
      </c>
    </row>
    <row r="47" spans="1:8">
      <c r="A47" s="115" t="s">
        <v>889</v>
      </c>
      <c r="B47" s="113" t="s">
        <v>890</v>
      </c>
      <c r="C47" s="97">
        <f>C49</f>
        <v>1000</v>
      </c>
      <c r="D47" s="97">
        <f t="shared" ref="D47" si="22">D49</f>
        <v>1000</v>
      </c>
      <c r="E47" s="97">
        <f>E49+E48</f>
        <v>1113.7</v>
      </c>
      <c r="G47" s="97">
        <f>E47/C47*100</f>
        <v>111.37000000000002</v>
      </c>
      <c r="H47" s="97">
        <f>E47/D47*100</f>
        <v>111.37000000000002</v>
      </c>
    </row>
    <row r="48" spans="1:8">
      <c r="A48" s="122" t="s">
        <v>979</v>
      </c>
      <c r="B48" s="173" t="s">
        <v>980</v>
      </c>
      <c r="C48" s="174"/>
      <c r="D48" s="174"/>
      <c r="E48" s="174">
        <v>-3</v>
      </c>
      <c r="F48" s="175"/>
      <c r="G48" s="174"/>
      <c r="H48" s="174"/>
    </row>
    <row r="49" spans="1:8">
      <c r="A49" s="122" t="s">
        <v>891</v>
      </c>
      <c r="B49" s="123" t="s">
        <v>892</v>
      </c>
      <c r="C49" s="100">
        <v>1000</v>
      </c>
      <c r="D49" s="100">
        <v>1000</v>
      </c>
      <c r="E49" s="100">
        <v>1116.7</v>
      </c>
      <c r="G49" s="100">
        <f t="shared" si="1"/>
        <v>111.67</v>
      </c>
      <c r="H49" s="100">
        <f t="shared" ref="H49" si="23">E49/D49*100</f>
        <v>111.67</v>
      </c>
    </row>
    <row r="50" spans="1:8">
      <c r="A50" s="124" t="s">
        <v>893</v>
      </c>
      <c r="B50" s="125" t="s">
        <v>894</v>
      </c>
      <c r="C50" s="126">
        <f>C51</f>
        <v>1384475.22401</v>
      </c>
      <c r="D50" s="126">
        <f>D51+D98+D99</f>
        <v>1383782.3999999999</v>
      </c>
      <c r="E50" s="126">
        <f>E51+E98+E99</f>
        <v>1328656.7300000002</v>
      </c>
      <c r="G50" s="126">
        <f>E50/C50*100</f>
        <v>95.968256199751494</v>
      </c>
      <c r="H50" s="126">
        <f>E50/D50*100</f>
        <v>96.016305020211291</v>
      </c>
    </row>
    <row r="51" spans="1:8" ht="38.25">
      <c r="A51" s="95" t="s">
        <v>895</v>
      </c>
      <c r="B51" s="127" t="s">
        <v>896</v>
      </c>
      <c r="C51" s="97">
        <f>C52+C54+C73+C92</f>
        <v>1384475.22401</v>
      </c>
      <c r="D51" s="97">
        <f>D52+D54+D73+D92</f>
        <v>1383782.3999999999</v>
      </c>
      <c r="E51" s="97">
        <f>E52+E54+E73+E92</f>
        <v>1335350.33</v>
      </c>
      <c r="G51" s="97">
        <f>E51/C51*100</f>
        <v>96.451731807253708</v>
      </c>
      <c r="H51" s="97">
        <f>E51/D51*100</f>
        <v>96.500022691428953</v>
      </c>
    </row>
    <row r="52" spans="1:8" ht="25.5">
      <c r="A52" s="128" t="s">
        <v>897</v>
      </c>
      <c r="B52" s="129" t="s">
        <v>898</v>
      </c>
      <c r="C52" s="130">
        <f>C53</f>
        <v>24441</v>
      </c>
      <c r="D52" s="130">
        <f t="shared" ref="D52:E52" si="24">D53</f>
        <v>24441</v>
      </c>
      <c r="E52" s="130">
        <f t="shared" si="24"/>
        <v>24441</v>
      </c>
      <c r="G52" s="130">
        <f>E52/C52*100</f>
        <v>100</v>
      </c>
      <c r="H52" s="130">
        <f>E52/D52*100</f>
        <v>100</v>
      </c>
    </row>
    <row r="53" spans="1:8" ht="25.5">
      <c r="A53" s="98" t="s">
        <v>899</v>
      </c>
      <c r="B53" s="131" t="s">
        <v>900</v>
      </c>
      <c r="C53" s="100">
        <f>1616-594+23419</f>
        <v>24441</v>
      </c>
      <c r="D53" s="100">
        <f t="shared" ref="D53" si="25">1616-594+23419</f>
        <v>24441</v>
      </c>
      <c r="E53" s="100">
        <v>24441</v>
      </c>
      <c r="G53" s="100">
        <f t="shared" ref="G53:G97" si="26">E53/C53*100</f>
        <v>100</v>
      </c>
      <c r="H53" s="100">
        <f t="shared" ref="H53" si="27">E53/D53*100</f>
        <v>100</v>
      </c>
    </row>
    <row r="54" spans="1:8" ht="38.25">
      <c r="A54" s="128" t="s">
        <v>901</v>
      </c>
      <c r="B54" s="129" t="s">
        <v>902</v>
      </c>
      <c r="C54" s="130">
        <f>C55+C56+C57+C58+C59+C61</f>
        <v>183004.43079000001</v>
      </c>
      <c r="D54" s="130">
        <f t="shared" ref="D54:E54" si="28">D55+D56+D57+D58+D59+D61</f>
        <v>182950.39999999999</v>
      </c>
      <c r="E54" s="130">
        <f t="shared" si="28"/>
        <v>169593.00000000003</v>
      </c>
      <c r="G54" s="130">
        <f>E54/C54*100</f>
        <v>92.671526731836465</v>
      </c>
      <c r="H54" s="130">
        <f>E54/D54*100</f>
        <v>92.698895438326474</v>
      </c>
    </row>
    <row r="55" spans="1:8" ht="63.75">
      <c r="A55" s="102" t="s">
        <v>903</v>
      </c>
      <c r="B55" s="132" t="s">
        <v>904</v>
      </c>
      <c r="C55" s="133">
        <v>2380.8000000000002</v>
      </c>
      <c r="D55" s="133">
        <v>2380.8000000000002</v>
      </c>
      <c r="E55" s="133">
        <v>2380.8000000000002</v>
      </c>
      <c r="G55" s="100">
        <f t="shared" si="26"/>
        <v>100</v>
      </c>
      <c r="H55" s="100">
        <f t="shared" ref="H55:H72" si="29">E55/D55*100</f>
        <v>100</v>
      </c>
    </row>
    <row r="56" spans="1:8" ht="25.5">
      <c r="A56" s="102" t="s">
        <v>905</v>
      </c>
      <c r="B56" s="132" t="s">
        <v>906</v>
      </c>
      <c r="C56" s="133">
        <f>1518+712</f>
        <v>2230</v>
      </c>
      <c r="D56" s="133">
        <v>2230</v>
      </c>
      <c r="E56" s="133">
        <v>2222.3000000000002</v>
      </c>
      <c r="G56" s="100">
        <f t="shared" si="26"/>
        <v>99.654708520179383</v>
      </c>
      <c r="H56" s="100">
        <f t="shared" si="29"/>
        <v>99.654708520179383</v>
      </c>
    </row>
    <row r="57" spans="1:8" ht="89.25">
      <c r="A57" s="102" t="s">
        <v>907</v>
      </c>
      <c r="B57" s="134" t="s">
        <v>908</v>
      </c>
      <c r="C57" s="133">
        <v>90000</v>
      </c>
      <c r="D57" s="133">
        <v>90000</v>
      </c>
      <c r="E57" s="133">
        <v>90000</v>
      </c>
      <c r="G57" s="100">
        <f t="shared" si="26"/>
        <v>100</v>
      </c>
      <c r="H57" s="100">
        <f t="shared" si="29"/>
        <v>100</v>
      </c>
    </row>
    <row r="58" spans="1:8" ht="76.5">
      <c r="A58" s="102" t="s">
        <v>909</v>
      </c>
      <c r="B58" s="134" t="s">
        <v>910</v>
      </c>
      <c r="C58" s="133">
        <f>7036.449+4240.6619+23634.51989</f>
        <v>34911.630789999996</v>
      </c>
      <c r="D58" s="133">
        <v>34911.599999999999</v>
      </c>
      <c r="E58" s="133">
        <v>34911.599999999999</v>
      </c>
      <c r="G58" s="100">
        <f t="shared" si="26"/>
        <v>99.99991180589592</v>
      </c>
      <c r="H58" s="100">
        <f t="shared" si="29"/>
        <v>100</v>
      </c>
    </row>
    <row r="59" spans="1:8" ht="76.5">
      <c r="A59" s="135" t="s">
        <v>911</v>
      </c>
      <c r="B59" s="136" t="s">
        <v>912</v>
      </c>
      <c r="C59" s="137">
        <f>C60</f>
        <v>20000</v>
      </c>
      <c r="D59" s="137">
        <f t="shared" ref="D59" si="30">D60</f>
        <v>20000</v>
      </c>
      <c r="E59" s="137">
        <v>18792.099999999999</v>
      </c>
      <c r="G59" s="100">
        <f t="shared" si="26"/>
        <v>93.960499999999996</v>
      </c>
      <c r="H59" s="100">
        <f t="shared" si="29"/>
        <v>93.960499999999996</v>
      </c>
    </row>
    <row r="60" spans="1:8" ht="76.5">
      <c r="A60" s="102"/>
      <c r="B60" s="132" t="s">
        <v>913</v>
      </c>
      <c r="C60" s="133">
        <v>20000</v>
      </c>
      <c r="D60" s="133">
        <v>20000</v>
      </c>
      <c r="E60" s="133">
        <v>18792.099999999999</v>
      </c>
      <c r="G60" s="100">
        <f t="shared" si="26"/>
        <v>93.960499999999996</v>
      </c>
      <c r="H60" s="100">
        <f t="shared" si="29"/>
        <v>93.960499999999996</v>
      </c>
    </row>
    <row r="61" spans="1:8" ht="25.5">
      <c r="A61" s="135" t="s">
        <v>914</v>
      </c>
      <c r="B61" s="138" t="s">
        <v>915</v>
      </c>
      <c r="C61" s="137">
        <f>SUM(C62:C72)</f>
        <v>33482</v>
      </c>
      <c r="D61" s="137">
        <f t="shared" ref="D61:E61" si="31">SUM(D62:D72)</f>
        <v>33428</v>
      </c>
      <c r="E61" s="137">
        <f t="shared" si="31"/>
        <v>21286.2</v>
      </c>
      <c r="G61" s="100">
        <f t="shared" si="26"/>
        <v>63.575055253569076</v>
      </c>
      <c r="H61" s="100">
        <f t="shared" si="29"/>
        <v>63.677755175302138</v>
      </c>
    </row>
    <row r="62" spans="1:8" ht="102">
      <c r="A62" s="116"/>
      <c r="B62" s="139" t="s">
        <v>916</v>
      </c>
      <c r="C62" s="104">
        <v>3443</v>
      </c>
      <c r="D62" s="104">
        <v>3443</v>
      </c>
      <c r="E62" s="104">
        <v>1602.2</v>
      </c>
      <c r="G62" s="100">
        <f t="shared" si="26"/>
        <v>46.534998547778102</v>
      </c>
      <c r="H62" s="100">
        <f t="shared" si="29"/>
        <v>46.534998547778102</v>
      </c>
    </row>
    <row r="63" spans="1:8" ht="76.5">
      <c r="A63" s="116"/>
      <c r="B63" s="140" t="s">
        <v>917</v>
      </c>
      <c r="C63" s="104">
        <f>16100-7057</f>
        <v>9043</v>
      </c>
      <c r="D63" s="104">
        <v>8989</v>
      </c>
      <c r="E63" s="104">
        <v>8971.9</v>
      </c>
      <c r="G63" s="100">
        <f t="shared" si="26"/>
        <v>99.213756496737801</v>
      </c>
      <c r="H63" s="100">
        <f t="shared" si="29"/>
        <v>99.809767493603289</v>
      </c>
    </row>
    <row r="64" spans="1:8" ht="63.75">
      <c r="A64" s="116"/>
      <c r="B64" s="140" t="s">
        <v>918</v>
      </c>
      <c r="C64" s="104">
        <v>3234</v>
      </c>
      <c r="D64" s="104">
        <v>3234</v>
      </c>
      <c r="E64" s="104">
        <v>3233.9</v>
      </c>
      <c r="G64" s="100">
        <f t="shared" si="26"/>
        <v>99.996907854050704</v>
      </c>
      <c r="H64" s="100">
        <f t="shared" si="29"/>
        <v>99.996907854050704</v>
      </c>
    </row>
    <row r="65" spans="1:8" ht="89.25">
      <c r="A65" s="116"/>
      <c r="B65" s="140" t="s">
        <v>919</v>
      </c>
      <c r="C65" s="104">
        <v>565</v>
      </c>
      <c r="D65" s="104">
        <v>565</v>
      </c>
      <c r="E65" s="104">
        <v>565</v>
      </c>
      <c r="G65" s="100">
        <f t="shared" si="26"/>
        <v>100</v>
      </c>
      <c r="H65" s="100">
        <f t="shared" si="29"/>
        <v>100</v>
      </c>
    </row>
    <row r="66" spans="1:8" ht="51">
      <c r="A66" s="116"/>
      <c r="B66" s="140" t="s">
        <v>920</v>
      </c>
      <c r="C66" s="104">
        <f>204+80</f>
        <v>284</v>
      </c>
      <c r="D66" s="104">
        <v>284</v>
      </c>
      <c r="E66" s="104">
        <v>284</v>
      </c>
      <c r="G66" s="100">
        <f t="shared" si="26"/>
        <v>100</v>
      </c>
      <c r="H66" s="100">
        <f t="shared" si="29"/>
        <v>100</v>
      </c>
    </row>
    <row r="67" spans="1:8" ht="63.75">
      <c r="A67" s="116"/>
      <c r="B67" s="140" t="s">
        <v>921</v>
      </c>
      <c r="C67" s="104">
        <f>474+185</f>
        <v>659</v>
      </c>
      <c r="D67" s="104">
        <v>659</v>
      </c>
      <c r="E67" s="104">
        <f t="shared" ref="E67" si="32">474+185</f>
        <v>659</v>
      </c>
      <c r="G67" s="100">
        <f t="shared" si="26"/>
        <v>100</v>
      </c>
      <c r="H67" s="100">
        <f t="shared" si="29"/>
        <v>100</v>
      </c>
    </row>
    <row r="68" spans="1:8" ht="76.5">
      <c r="A68" s="116"/>
      <c r="B68" s="140" t="s">
        <v>922</v>
      </c>
      <c r="C68" s="104">
        <f>156+61</f>
        <v>217</v>
      </c>
      <c r="D68" s="104">
        <v>217</v>
      </c>
      <c r="E68" s="104">
        <v>156</v>
      </c>
      <c r="G68" s="100">
        <f t="shared" si="26"/>
        <v>71.889400921658989</v>
      </c>
      <c r="H68" s="100">
        <f t="shared" si="29"/>
        <v>71.889400921658989</v>
      </c>
    </row>
    <row r="69" spans="1:8" ht="102">
      <c r="A69" s="117"/>
      <c r="B69" s="141" t="s">
        <v>923</v>
      </c>
      <c r="C69" s="104">
        <f>513+282</f>
        <v>795</v>
      </c>
      <c r="D69" s="104">
        <v>795</v>
      </c>
      <c r="E69" s="104">
        <v>616.20000000000005</v>
      </c>
      <c r="G69" s="100">
        <f t="shared" si="26"/>
        <v>77.509433962264154</v>
      </c>
      <c r="H69" s="100">
        <f t="shared" si="29"/>
        <v>77.509433962264154</v>
      </c>
    </row>
    <row r="70" spans="1:8" ht="63.75">
      <c r="A70" s="117"/>
      <c r="B70" s="141" t="s">
        <v>924</v>
      </c>
      <c r="C70" s="104">
        <v>510</v>
      </c>
      <c r="D70" s="104">
        <v>510</v>
      </c>
      <c r="E70" s="104">
        <v>507</v>
      </c>
      <c r="G70" s="100">
        <f t="shared" si="26"/>
        <v>99.411764705882348</v>
      </c>
      <c r="H70" s="100">
        <f t="shared" si="29"/>
        <v>99.411764705882348</v>
      </c>
    </row>
    <row r="71" spans="1:8" ht="51">
      <c r="A71" s="117"/>
      <c r="B71" s="141" t="s">
        <v>925</v>
      </c>
      <c r="C71" s="104">
        <v>4691</v>
      </c>
      <c r="D71" s="104">
        <v>4691</v>
      </c>
      <c r="E71" s="104">
        <v>4691</v>
      </c>
      <c r="G71" s="100">
        <f t="shared" si="26"/>
        <v>100</v>
      </c>
      <c r="H71" s="100">
        <f t="shared" si="29"/>
        <v>100</v>
      </c>
    </row>
    <row r="72" spans="1:8" ht="89.25">
      <c r="A72" s="117"/>
      <c r="B72" s="141" t="s">
        <v>926</v>
      </c>
      <c r="C72" s="104">
        <v>10041</v>
      </c>
      <c r="D72" s="104">
        <v>10041</v>
      </c>
      <c r="E72" s="104">
        <v>0</v>
      </c>
      <c r="G72" s="100">
        <f t="shared" si="26"/>
        <v>0</v>
      </c>
      <c r="H72" s="100">
        <f t="shared" si="29"/>
        <v>0</v>
      </c>
    </row>
    <row r="73" spans="1:8" ht="25.5">
      <c r="A73" s="142" t="s">
        <v>927</v>
      </c>
      <c r="B73" s="143" t="s">
        <v>928</v>
      </c>
      <c r="C73" s="130">
        <f>C74+C75+C76+C77+C85+C86+C87+C88</f>
        <v>1020507</v>
      </c>
      <c r="D73" s="130">
        <f>D74+D75+D76+D77+D85+D86+D87+D88</f>
        <v>1019297</v>
      </c>
      <c r="E73" s="130">
        <f>E74+E75+E76+E77+E85+E86+E87+E88</f>
        <v>1012333.8</v>
      </c>
      <c r="G73" s="130">
        <f>E73/C73*100</f>
        <v>99.199103974789011</v>
      </c>
      <c r="H73" s="130">
        <f>E73/D73*100</f>
        <v>99.316862504255383</v>
      </c>
    </row>
    <row r="74" spans="1:8" ht="127.5">
      <c r="A74" s="117" t="s">
        <v>929</v>
      </c>
      <c r="B74" s="144" t="s">
        <v>930</v>
      </c>
      <c r="C74" s="104">
        <v>122</v>
      </c>
      <c r="D74" s="104">
        <v>122</v>
      </c>
      <c r="E74" s="104">
        <v>122</v>
      </c>
      <c r="G74" s="100">
        <f t="shared" si="26"/>
        <v>100</v>
      </c>
      <c r="H74" s="100">
        <f t="shared" ref="H74:H91" si="33">E74/D74*100</f>
        <v>100</v>
      </c>
    </row>
    <row r="75" spans="1:8" ht="90">
      <c r="A75" s="117" t="s">
        <v>931</v>
      </c>
      <c r="B75" s="145" t="s">
        <v>932</v>
      </c>
      <c r="C75" s="104">
        <f>3592+204</f>
        <v>3796</v>
      </c>
      <c r="D75" s="104">
        <v>3796</v>
      </c>
      <c r="E75" s="104">
        <v>3796</v>
      </c>
      <c r="G75" s="100">
        <f t="shared" si="26"/>
        <v>100</v>
      </c>
      <c r="H75" s="100">
        <f t="shared" si="33"/>
        <v>100</v>
      </c>
    </row>
    <row r="76" spans="1:8" ht="76.5">
      <c r="A76" s="116" t="s">
        <v>933</v>
      </c>
      <c r="B76" s="146" t="s">
        <v>934</v>
      </c>
      <c r="C76" s="104">
        <f>51110+5779</f>
        <v>56889</v>
      </c>
      <c r="D76" s="104">
        <v>56889</v>
      </c>
      <c r="E76" s="104">
        <v>56178.9</v>
      </c>
      <c r="G76" s="100">
        <f t="shared" si="26"/>
        <v>98.751779781680114</v>
      </c>
      <c r="H76" s="100">
        <f t="shared" si="33"/>
        <v>98.751779781680114</v>
      </c>
    </row>
    <row r="77" spans="1:8" ht="38.25">
      <c r="A77" s="135" t="s">
        <v>935</v>
      </c>
      <c r="B77" s="147" t="s">
        <v>936</v>
      </c>
      <c r="C77" s="137">
        <f>SUM(C78:C84)</f>
        <v>45927</v>
      </c>
      <c r="D77" s="137">
        <f>SUM(D78:D84)</f>
        <v>45927</v>
      </c>
      <c r="E77" s="137">
        <f>SUM(E78:E84)</f>
        <v>43654.5</v>
      </c>
      <c r="G77" s="100">
        <f t="shared" si="26"/>
        <v>95.051930237115428</v>
      </c>
      <c r="H77" s="100">
        <f t="shared" si="33"/>
        <v>95.051930237115428</v>
      </c>
    </row>
    <row r="78" spans="1:8" ht="102.75">
      <c r="A78" s="116"/>
      <c r="B78" s="148" t="s">
        <v>937</v>
      </c>
      <c r="C78" s="104">
        <v>6630</v>
      </c>
      <c r="D78" s="104">
        <v>6630</v>
      </c>
      <c r="E78" s="104">
        <v>6630</v>
      </c>
      <c r="G78" s="100">
        <f t="shared" si="26"/>
        <v>100</v>
      </c>
      <c r="H78" s="100">
        <f t="shared" si="33"/>
        <v>100</v>
      </c>
    </row>
    <row r="79" spans="1:8" ht="51">
      <c r="A79" s="116"/>
      <c r="B79" s="149" t="s">
        <v>938</v>
      </c>
      <c r="C79" s="104">
        <v>2817</v>
      </c>
      <c r="D79" s="104">
        <v>2817</v>
      </c>
      <c r="E79" s="104">
        <v>2789.3</v>
      </c>
      <c r="G79" s="100">
        <f t="shared" si="26"/>
        <v>99.016684416045436</v>
      </c>
      <c r="H79" s="100">
        <f t="shared" si="33"/>
        <v>99.016684416045436</v>
      </c>
    </row>
    <row r="80" spans="1:8" ht="114.75">
      <c r="A80" s="116"/>
      <c r="B80" s="149" t="s">
        <v>939</v>
      </c>
      <c r="C80" s="104">
        <f>18997+2986</f>
        <v>21983</v>
      </c>
      <c r="D80" s="104">
        <v>21983</v>
      </c>
      <c r="E80" s="104">
        <v>21294.400000000001</v>
      </c>
      <c r="G80" s="100">
        <f t="shared" si="26"/>
        <v>96.867579493244776</v>
      </c>
      <c r="H80" s="100">
        <f t="shared" si="33"/>
        <v>96.867579493244776</v>
      </c>
    </row>
    <row r="81" spans="1:8" ht="76.5">
      <c r="A81" s="116"/>
      <c r="B81" s="149" t="s">
        <v>940</v>
      </c>
      <c r="C81" s="104">
        <f>1356-876</f>
        <v>480</v>
      </c>
      <c r="D81" s="104">
        <v>480</v>
      </c>
      <c r="E81" s="104">
        <v>215.6</v>
      </c>
      <c r="G81" s="100">
        <f t="shared" si="26"/>
        <v>44.916666666666664</v>
      </c>
      <c r="H81" s="100">
        <f t="shared" si="33"/>
        <v>44.916666666666664</v>
      </c>
    </row>
    <row r="82" spans="1:8" ht="89.25">
      <c r="A82" s="116"/>
      <c r="B82" s="149" t="s">
        <v>941</v>
      </c>
      <c r="C82" s="104">
        <v>4194</v>
      </c>
      <c r="D82" s="104">
        <v>4194</v>
      </c>
      <c r="E82" s="104">
        <v>3136.1</v>
      </c>
      <c r="G82" s="100">
        <f t="shared" si="26"/>
        <v>74.775870290891746</v>
      </c>
      <c r="H82" s="100">
        <f t="shared" si="33"/>
        <v>74.775870290891746</v>
      </c>
    </row>
    <row r="83" spans="1:8" ht="89.25">
      <c r="A83" s="116"/>
      <c r="B83" s="149" t="s">
        <v>942</v>
      </c>
      <c r="C83" s="104">
        <v>1637</v>
      </c>
      <c r="D83" s="104">
        <v>1637</v>
      </c>
      <c r="E83" s="104">
        <v>1636.6</v>
      </c>
      <c r="G83" s="100">
        <f t="shared" si="26"/>
        <v>99.975565058032984</v>
      </c>
      <c r="H83" s="100">
        <f t="shared" si="33"/>
        <v>99.975565058032984</v>
      </c>
    </row>
    <row r="84" spans="1:8" ht="102">
      <c r="A84" s="116"/>
      <c r="B84" s="149" t="s">
        <v>943</v>
      </c>
      <c r="C84" s="104">
        <f>8186</f>
        <v>8186</v>
      </c>
      <c r="D84" s="104">
        <f>8186</f>
        <v>8186</v>
      </c>
      <c r="E84" s="104">
        <v>7952.5</v>
      </c>
      <c r="G84" s="100">
        <f t="shared" si="26"/>
        <v>97.147569020278524</v>
      </c>
      <c r="H84" s="100">
        <f t="shared" si="33"/>
        <v>97.147569020278524</v>
      </c>
    </row>
    <row r="85" spans="1:8" ht="89.25">
      <c r="A85" s="116" t="s">
        <v>944</v>
      </c>
      <c r="B85" s="144" t="s">
        <v>945</v>
      </c>
      <c r="C85" s="104">
        <f>20967+1082-109+419-104</f>
        <v>22255</v>
      </c>
      <c r="D85" s="104">
        <v>22255</v>
      </c>
      <c r="E85" s="104">
        <v>22097.3</v>
      </c>
      <c r="G85" s="100">
        <f t="shared" si="26"/>
        <v>99.291395192091656</v>
      </c>
      <c r="H85" s="100">
        <f t="shared" si="33"/>
        <v>99.291395192091656</v>
      </c>
    </row>
    <row r="86" spans="1:8" ht="89.25">
      <c r="A86" s="116" t="s">
        <v>946</v>
      </c>
      <c r="B86" s="118" t="s">
        <v>947</v>
      </c>
      <c r="C86" s="104">
        <f>31363-1452</f>
        <v>29911</v>
      </c>
      <c r="D86" s="104">
        <v>29911</v>
      </c>
      <c r="E86" s="104">
        <v>28715.4</v>
      </c>
      <c r="G86" s="100">
        <f t="shared" si="26"/>
        <v>96.002808331383108</v>
      </c>
      <c r="H86" s="100">
        <f t="shared" si="33"/>
        <v>96.002808331383108</v>
      </c>
    </row>
    <row r="87" spans="1:8" ht="51">
      <c r="A87" s="116" t="s">
        <v>948</v>
      </c>
      <c r="B87" s="150" t="s">
        <v>949</v>
      </c>
      <c r="C87" s="104">
        <f>3427</f>
        <v>3427</v>
      </c>
      <c r="D87" s="104">
        <v>2897</v>
      </c>
      <c r="E87" s="104">
        <v>873.6</v>
      </c>
      <c r="G87" s="100">
        <f t="shared" si="26"/>
        <v>25.491683688357163</v>
      </c>
      <c r="H87" s="100">
        <f t="shared" si="33"/>
        <v>30.155333103210218</v>
      </c>
    </row>
    <row r="88" spans="1:8" ht="25.5">
      <c r="A88" s="135" t="s">
        <v>950</v>
      </c>
      <c r="B88" s="151" t="s">
        <v>951</v>
      </c>
      <c r="C88" s="137">
        <f>SUM(C89:C91)</f>
        <v>858180</v>
      </c>
      <c r="D88" s="137">
        <f t="shared" ref="D88:E88" si="34">SUM(D89:D91)</f>
        <v>857500</v>
      </c>
      <c r="E88" s="137">
        <f t="shared" si="34"/>
        <v>856896.10000000009</v>
      </c>
      <c r="G88" s="100">
        <f t="shared" si="26"/>
        <v>99.850392691509953</v>
      </c>
      <c r="H88" s="100">
        <f t="shared" si="33"/>
        <v>99.929574344023337</v>
      </c>
    </row>
    <row r="89" spans="1:8" ht="165.75">
      <c r="A89" s="116"/>
      <c r="B89" s="149" t="s">
        <v>952</v>
      </c>
      <c r="C89" s="104">
        <f>385991+24291+126813+7267+13614+889+376+20-9</f>
        <v>559252</v>
      </c>
      <c r="D89" s="104">
        <v>559252</v>
      </c>
      <c r="E89" s="104">
        <v>559036.80000000005</v>
      </c>
      <c r="G89" s="100">
        <f t="shared" si="26"/>
        <v>99.961520030326227</v>
      </c>
      <c r="H89" s="100">
        <f t="shared" si="33"/>
        <v>99.961520030326227</v>
      </c>
    </row>
    <row r="90" spans="1:8" ht="102">
      <c r="A90" s="116"/>
      <c r="B90" s="149" t="s">
        <v>953</v>
      </c>
      <c r="C90" s="104">
        <f>200670+11307+21368+700+39680+3236+5485+84+3375</f>
        <v>285905</v>
      </c>
      <c r="D90" s="104">
        <v>285905</v>
      </c>
      <c r="E90" s="104">
        <v>285893</v>
      </c>
      <c r="G90" s="100">
        <f t="shared" si="26"/>
        <v>99.995802801629907</v>
      </c>
      <c r="H90" s="100">
        <f t="shared" si="33"/>
        <v>99.995802801629907</v>
      </c>
    </row>
    <row r="91" spans="1:8" ht="51">
      <c r="A91" s="116"/>
      <c r="B91" s="149" t="s">
        <v>954</v>
      </c>
      <c r="C91" s="104">
        <f>10796+1547+680</f>
        <v>13023</v>
      </c>
      <c r="D91" s="104">
        <v>12343</v>
      </c>
      <c r="E91" s="104">
        <v>11966.3</v>
      </c>
      <c r="G91" s="100">
        <f t="shared" si="26"/>
        <v>91.885894187207242</v>
      </c>
      <c r="H91" s="100">
        <f t="shared" si="33"/>
        <v>96.948067730697545</v>
      </c>
    </row>
    <row r="92" spans="1:8">
      <c r="A92" s="142" t="s">
        <v>955</v>
      </c>
      <c r="B92" s="152" t="s">
        <v>356</v>
      </c>
      <c r="C92" s="130">
        <f>C93+C94+C95+C97</f>
        <v>156522.79321999999</v>
      </c>
      <c r="D92" s="130">
        <f>D93+D94+D95+D96+D97</f>
        <v>157094</v>
      </c>
      <c r="E92" s="130">
        <f>E93+E94+E95+E96+E97</f>
        <v>128982.53</v>
      </c>
      <c r="G92" s="130">
        <f>E92/C92*100</f>
        <v>82.404950324844449</v>
      </c>
      <c r="H92" s="130">
        <f>E92/D92*100</f>
        <v>82.105319108304585</v>
      </c>
    </row>
    <row r="93" spans="1:8" ht="63.75">
      <c r="A93" s="117" t="s">
        <v>956</v>
      </c>
      <c r="B93" s="153" t="s">
        <v>957</v>
      </c>
      <c r="C93" s="104">
        <f>1380+447.43+1560+150-37.43-80</f>
        <v>3420.0000000000005</v>
      </c>
      <c r="D93" s="104">
        <v>3420</v>
      </c>
      <c r="E93" s="104">
        <v>3270</v>
      </c>
      <c r="G93" s="100">
        <f t="shared" si="26"/>
        <v>95.614035087719287</v>
      </c>
      <c r="H93" s="100">
        <f t="shared" ref="H93:H97" si="35">E93/D93*100</f>
        <v>95.614035087719301</v>
      </c>
    </row>
    <row r="94" spans="1:8" ht="76.5">
      <c r="A94" s="116" t="s">
        <v>958</v>
      </c>
      <c r="B94" s="154" t="s">
        <v>959</v>
      </c>
      <c r="C94" s="104">
        <f>43812.132-327.5-2800+2372-409.66539+3582-5422.80339</f>
        <v>40806.163219999995</v>
      </c>
      <c r="D94" s="104">
        <v>62733.599999999999</v>
      </c>
      <c r="E94" s="104">
        <v>39567.5</v>
      </c>
      <c r="G94" s="100">
        <f t="shared" si="26"/>
        <v>96.964519272929579</v>
      </c>
      <c r="H94" s="100">
        <f t="shared" si="35"/>
        <v>63.07226111684966</v>
      </c>
    </row>
    <row r="95" spans="1:8" ht="51">
      <c r="A95" s="116" t="s">
        <v>960</v>
      </c>
      <c r="B95" s="155" t="s">
        <v>961</v>
      </c>
      <c r="C95" s="104">
        <v>37.43</v>
      </c>
      <c r="D95" s="104">
        <v>37.4</v>
      </c>
      <c r="E95" s="104">
        <v>37.43</v>
      </c>
      <c r="G95" s="100">
        <f t="shared" si="26"/>
        <v>100</v>
      </c>
      <c r="H95" s="100">
        <f t="shared" si="35"/>
        <v>100.08021390374331</v>
      </c>
    </row>
    <row r="96" spans="1:8" ht="63.75">
      <c r="A96" s="116" t="s">
        <v>989</v>
      </c>
      <c r="B96" s="155" t="s">
        <v>990</v>
      </c>
      <c r="C96" s="104"/>
      <c r="D96" s="104">
        <v>150</v>
      </c>
      <c r="E96" s="104">
        <v>150</v>
      </c>
      <c r="F96" s="104"/>
      <c r="G96" s="100"/>
      <c r="H96" s="100">
        <f t="shared" si="35"/>
        <v>100</v>
      </c>
    </row>
    <row r="97" spans="1:8" ht="38.25">
      <c r="A97" s="98" t="s">
        <v>962</v>
      </c>
      <c r="B97" s="114" t="s">
        <v>963</v>
      </c>
      <c r="C97" s="104">
        <f>24200+64918-3222+80+250+15000+378.2+10655</f>
        <v>112259.2</v>
      </c>
      <c r="D97" s="104">
        <v>90753</v>
      </c>
      <c r="E97" s="104">
        <v>85957.6</v>
      </c>
      <c r="G97" s="100">
        <f t="shared" si="26"/>
        <v>76.570650779624302</v>
      </c>
      <c r="H97" s="100">
        <f t="shared" si="35"/>
        <v>94.715987350280443</v>
      </c>
    </row>
    <row r="98" spans="1:8" ht="89.25">
      <c r="A98" s="95" t="s">
        <v>991</v>
      </c>
      <c r="B98" s="127" t="s">
        <v>992</v>
      </c>
      <c r="C98" s="97"/>
      <c r="D98" s="97"/>
      <c r="E98" s="97">
        <v>105.1</v>
      </c>
      <c r="G98" s="97"/>
      <c r="H98" s="97"/>
    </row>
    <row r="99" spans="1:8" ht="38.25">
      <c r="A99" s="95" t="s">
        <v>993</v>
      </c>
      <c r="B99" s="127" t="s">
        <v>994</v>
      </c>
      <c r="C99" s="97"/>
      <c r="D99" s="97"/>
      <c r="E99" s="97">
        <v>-6798.7</v>
      </c>
      <c r="G99" s="97"/>
      <c r="H99" s="97"/>
    </row>
    <row r="100" spans="1:8" ht="27">
      <c r="A100" s="156"/>
      <c r="B100" s="157" t="s">
        <v>964</v>
      </c>
      <c r="C100" s="126">
        <f>C7+C50</f>
        <v>2265605.8240100001</v>
      </c>
      <c r="D100" s="126">
        <f t="shared" ref="D100:E100" si="36">D7+D50</f>
        <v>2264913</v>
      </c>
      <c r="E100" s="126">
        <f t="shared" si="36"/>
        <v>2398041.9300000002</v>
      </c>
      <c r="G100" s="126">
        <f>E100/C100*100</f>
        <v>105.84550518834716</v>
      </c>
      <c r="H100" s="126">
        <f>E100/D100*100</f>
        <v>105.87788272662128</v>
      </c>
    </row>
    <row r="101" spans="1:8">
      <c r="A101" s="158"/>
      <c r="B101" s="159" t="s">
        <v>965</v>
      </c>
      <c r="C101" s="160">
        <f>C100</f>
        <v>2265605.8240100001</v>
      </c>
      <c r="D101" s="160">
        <f t="shared" ref="D101:E101" si="37">D100</f>
        <v>2264913</v>
      </c>
      <c r="E101" s="160">
        <f t="shared" si="37"/>
        <v>2398041.9300000002</v>
      </c>
      <c r="G101" s="160">
        <f>E101/C101*100</f>
        <v>105.84550518834716</v>
      </c>
      <c r="H101" s="160">
        <f>E101/D101*100</f>
        <v>105.87788272662128</v>
      </c>
    </row>
  </sheetData>
  <mergeCells count="2">
    <mergeCell ref="A2:E2"/>
    <mergeCell ref="G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69"/>
  <sheetViews>
    <sheetView showGridLines="0" tabSelected="1" view="pageBreakPreview" topLeftCell="A28" zoomScale="60" workbookViewId="0">
      <selection activeCell="C9" sqref="C9:G10"/>
    </sheetView>
  </sheetViews>
  <sheetFormatPr defaultColWidth="9.140625" defaultRowHeight="12.75"/>
  <cols>
    <col min="1" max="1" width="1.140625" style="1" customWidth="1"/>
    <col min="2" max="2" width="48.28515625" style="1" customWidth="1"/>
    <col min="3" max="3" width="4.7109375" style="1" customWidth="1"/>
    <col min="4" max="4" width="6.42578125" style="1" customWidth="1"/>
    <col min="5" max="5" width="9" style="1" customWidth="1"/>
    <col min="6" max="6" width="12.28515625" style="1" customWidth="1"/>
    <col min="7" max="7" width="10.85546875" style="1" customWidth="1"/>
    <col min="8" max="13" width="0" style="1" hidden="1" customWidth="1"/>
    <col min="14" max="14" width="10" style="1" customWidth="1"/>
    <col min="15" max="15" width="9.28515625" style="1" customWidth="1"/>
    <col min="16" max="19" width="0" style="1" hidden="1" customWidth="1"/>
    <col min="20" max="20" width="13.85546875" style="1" customWidth="1"/>
    <col min="21" max="21" width="0" style="1" hidden="1" customWidth="1"/>
    <col min="22" max="22" width="0.7109375" style="1" customWidth="1"/>
    <col min="23" max="31" width="9.140625" style="1" customWidth="1"/>
    <col min="32" max="32" width="13.85546875" style="1" customWidth="1"/>
    <col min="33" max="248" width="9.140625" style="1" customWidth="1"/>
    <col min="249" max="16384" width="9.140625" style="1"/>
  </cols>
  <sheetData>
    <row r="1" spans="1:24" ht="13.5" thickBot="1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61" t="s">
        <v>1077</v>
      </c>
      <c r="X1" s="305"/>
    </row>
    <row r="2" spans="1:24" ht="86.25" customHeight="1">
      <c r="A2" s="3"/>
      <c r="B2" s="2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05"/>
      <c r="X2" s="305"/>
    </row>
    <row r="3" spans="1:24" ht="9.75" customHeight="1">
      <c r="A3" s="3"/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>
      <c r="A4" s="288" t="s">
        <v>816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"/>
      <c r="V4" s="2"/>
    </row>
    <row r="5" spans="1:24" ht="15" customHeight="1">
      <c r="A5" s="289" t="s">
        <v>821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"/>
      <c r="V5" s="2"/>
    </row>
    <row r="6" spans="1:24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4">
      <c r="A7" s="3" t="s">
        <v>815</v>
      </c>
      <c r="B7" s="22"/>
      <c r="C7" s="2"/>
      <c r="D7" s="2"/>
      <c r="E7" s="2"/>
      <c r="F7" s="5"/>
      <c r="G7" s="5"/>
      <c r="H7" s="2"/>
      <c r="I7" s="2"/>
      <c r="J7" s="2"/>
      <c r="K7" s="5"/>
      <c r="L7" s="2"/>
      <c r="M7" s="2"/>
      <c r="N7" s="2"/>
      <c r="O7" s="2"/>
      <c r="P7" s="5"/>
      <c r="Q7" s="2"/>
      <c r="R7" s="2"/>
      <c r="S7" s="2"/>
      <c r="T7" s="2"/>
      <c r="U7" s="2"/>
      <c r="V7" s="2"/>
    </row>
    <row r="8" spans="1:24" ht="3.6" customHeight="1" thickBot="1">
      <c r="A8" s="2"/>
      <c r="B8" s="2"/>
      <c r="C8" s="2"/>
      <c r="D8" s="2"/>
      <c r="E8" s="2"/>
      <c r="F8" s="2"/>
      <c r="G8" s="2"/>
      <c r="H8" s="14"/>
      <c r="I8" s="14"/>
      <c r="J8" s="14"/>
      <c r="K8" s="14"/>
      <c r="L8" s="2"/>
      <c r="M8" s="2"/>
      <c r="N8" s="2"/>
      <c r="O8" s="2"/>
      <c r="P8" s="14"/>
      <c r="Q8" s="14"/>
      <c r="R8" s="5"/>
      <c r="S8" s="5"/>
      <c r="T8" s="14"/>
      <c r="U8" s="2"/>
      <c r="V8" s="2"/>
    </row>
    <row r="9" spans="1:24" ht="13.5" thickBot="1">
      <c r="A9" s="21"/>
      <c r="B9" s="271" t="s">
        <v>811</v>
      </c>
      <c r="C9" s="277" t="s">
        <v>814</v>
      </c>
      <c r="D9" s="278"/>
      <c r="E9" s="278"/>
      <c r="F9" s="278"/>
      <c r="G9" s="279"/>
      <c r="H9" s="243"/>
      <c r="I9" s="243"/>
      <c r="J9" s="243"/>
      <c r="K9" s="243" t="s">
        <v>1</v>
      </c>
      <c r="L9" s="243"/>
      <c r="M9" s="243"/>
      <c r="N9" s="271" t="s">
        <v>817</v>
      </c>
      <c r="O9" s="271" t="s">
        <v>818</v>
      </c>
      <c r="P9" s="274" t="s">
        <v>813</v>
      </c>
      <c r="Q9" s="275"/>
      <c r="R9" s="275"/>
      <c r="S9" s="276"/>
      <c r="T9" s="271" t="s">
        <v>812</v>
      </c>
      <c r="U9" s="244"/>
      <c r="V9" s="245" t="s">
        <v>1</v>
      </c>
      <c r="W9" s="309" t="s">
        <v>819</v>
      </c>
      <c r="X9" s="309" t="s">
        <v>820</v>
      </c>
    </row>
    <row r="10" spans="1:24" ht="13.5" thickBot="1">
      <c r="A10" s="21"/>
      <c r="B10" s="272"/>
      <c r="C10" s="280"/>
      <c r="D10" s="281"/>
      <c r="E10" s="281"/>
      <c r="F10" s="281"/>
      <c r="G10" s="282"/>
      <c r="H10" s="246"/>
      <c r="I10" s="246"/>
      <c r="J10" s="246"/>
      <c r="K10" s="246"/>
      <c r="L10" s="247"/>
      <c r="M10" s="248"/>
      <c r="N10" s="272"/>
      <c r="O10" s="272"/>
      <c r="P10" s="285" t="s">
        <v>810</v>
      </c>
      <c r="Q10" s="286"/>
      <c r="R10" s="287" t="s">
        <v>809</v>
      </c>
      <c r="S10" s="286"/>
      <c r="T10" s="272"/>
      <c r="U10" s="244"/>
      <c r="V10" s="245" t="s">
        <v>1</v>
      </c>
      <c r="W10" s="310"/>
      <c r="X10" s="310"/>
    </row>
    <row r="11" spans="1:24" ht="70.5" customHeight="1" thickBot="1">
      <c r="A11" s="21"/>
      <c r="B11" s="273"/>
      <c r="C11" s="249" t="s">
        <v>808</v>
      </c>
      <c r="D11" s="249" t="s">
        <v>807</v>
      </c>
      <c r="E11" s="249" t="s">
        <v>806</v>
      </c>
      <c r="F11" s="249" t="s">
        <v>805</v>
      </c>
      <c r="G11" s="249" t="s">
        <v>804</v>
      </c>
      <c r="H11" s="246"/>
      <c r="I11" s="246"/>
      <c r="J11" s="246" t="s">
        <v>803</v>
      </c>
      <c r="K11" s="250" t="s">
        <v>803</v>
      </c>
      <c r="L11" s="251" t="s">
        <v>802</v>
      </c>
      <c r="M11" s="251" t="s">
        <v>801</v>
      </c>
      <c r="N11" s="273"/>
      <c r="O11" s="273"/>
      <c r="P11" s="252" t="s">
        <v>800</v>
      </c>
      <c r="Q11" s="252" t="s">
        <v>799</v>
      </c>
      <c r="R11" s="253" t="s">
        <v>800</v>
      </c>
      <c r="S11" s="254" t="s">
        <v>799</v>
      </c>
      <c r="T11" s="273"/>
      <c r="U11" s="244"/>
      <c r="V11" s="245" t="s">
        <v>1</v>
      </c>
      <c r="W11" s="311"/>
      <c r="X11" s="311"/>
    </row>
    <row r="12" spans="1:24" ht="13.5" thickBot="1">
      <c r="A12" s="21"/>
      <c r="B12" s="89">
        <v>1</v>
      </c>
      <c r="C12" s="89">
        <v>2</v>
      </c>
      <c r="D12" s="89">
        <v>3</v>
      </c>
      <c r="E12" s="89">
        <v>4</v>
      </c>
      <c r="F12" s="89">
        <v>5</v>
      </c>
      <c r="G12" s="89">
        <v>6</v>
      </c>
      <c r="H12" s="89"/>
      <c r="I12" s="89"/>
      <c r="J12" s="89"/>
      <c r="K12" s="89"/>
      <c r="L12" s="89"/>
      <c r="M12" s="89"/>
      <c r="N12" s="89">
        <v>7</v>
      </c>
      <c r="O12" s="89">
        <v>8</v>
      </c>
      <c r="P12" s="89"/>
      <c r="Q12" s="89"/>
      <c r="R12" s="89"/>
      <c r="S12" s="89"/>
      <c r="T12" s="89">
        <v>9</v>
      </c>
      <c r="U12" s="244"/>
      <c r="V12" s="245"/>
      <c r="W12" s="89">
        <v>10</v>
      </c>
      <c r="X12" s="89">
        <v>11</v>
      </c>
    </row>
    <row r="13" spans="1:24" ht="21">
      <c r="A13" s="19"/>
      <c r="B13" s="26" t="s">
        <v>798</v>
      </c>
      <c r="C13" s="28">
        <v>1</v>
      </c>
      <c r="D13" s="28">
        <v>0</v>
      </c>
      <c r="E13" s="28">
        <v>0</v>
      </c>
      <c r="F13" s="28" t="s">
        <v>15</v>
      </c>
      <c r="G13" s="28" t="s">
        <v>2</v>
      </c>
      <c r="H13" s="291"/>
      <c r="I13" s="292"/>
      <c r="J13" s="292"/>
      <c r="K13" s="292"/>
      <c r="L13" s="292"/>
      <c r="M13" s="293"/>
      <c r="N13" s="27">
        <v>18849.2</v>
      </c>
      <c r="O13" s="27">
        <v>17849.7</v>
      </c>
      <c r="P13" s="283"/>
      <c r="Q13" s="284"/>
      <c r="R13" s="36">
        <v>0</v>
      </c>
      <c r="S13" s="37">
        <v>17547888.719999999</v>
      </c>
      <c r="T13" s="27">
        <v>17547.900000000001</v>
      </c>
      <c r="U13" s="20"/>
      <c r="V13" s="17" t="s">
        <v>1</v>
      </c>
      <c r="W13" s="25">
        <f>SUM(T13/N13*100)</f>
        <v>93.096258727160844</v>
      </c>
      <c r="X13" s="25">
        <f>SUM(T13/O13*100)</f>
        <v>98.309215280929095</v>
      </c>
    </row>
    <row r="14" spans="1:24">
      <c r="A14" s="19"/>
      <c r="B14" s="29" t="s">
        <v>658</v>
      </c>
      <c r="C14" s="33">
        <v>1</v>
      </c>
      <c r="D14" s="34">
        <v>1</v>
      </c>
      <c r="E14" s="34">
        <v>0</v>
      </c>
      <c r="F14" s="35" t="s">
        <v>15</v>
      </c>
      <c r="G14" s="33" t="s">
        <v>2</v>
      </c>
      <c r="H14" s="266"/>
      <c r="I14" s="266"/>
      <c r="J14" s="266"/>
      <c r="K14" s="266"/>
      <c r="L14" s="266"/>
      <c r="M14" s="267"/>
      <c r="N14" s="45">
        <v>16193.5</v>
      </c>
      <c r="O14" s="45">
        <v>15194.1</v>
      </c>
      <c r="P14" s="268"/>
      <c r="Q14" s="268"/>
      <c r="R14" s="38">
        <v>0</v>
      </c>
      <c r="S14" s="39">
        <v>14900432.15</v>
      </c>
      <c r="T14" s="40">
        <v>14900.4</v>
      </c>
      <c r="U14" s="20"/>
      <c r="V14" s="17" t="s">
        <v>1</v>
      </c>
      <c r="W14" s="44">
        <f t="shared" ref="W14:W15" si="0">SUM(T14/N14*100)</f>
        <v>92.014697255071482</v>
      </c>
      <c r="X14" s="44">
        <f t="shared" ref="X14:X15" si="1">SUM(T14/O14*100)</f>
        <v>98.067012853673461</v>
      </c>
    </row>
    <row r="15" spans="1:24" ht="33.75">
      <c r="A15" s="19"/>
      <c r="B15" s="57" t="s">
        <v>680</v>
      </c>
      <c r="C15" s="58">
        <v>1</v>
      </c>
      <c r="D15" s="59">
        <v>1</v>
      </c>
      <c r="E15" s="59">
        <v>6</v>
      </c>
      <c r="F15" s="60" t="s">
        <v>15</v>
      </c>
      <c r="G15" s="58" t="s">
        <v>2</v>
      </c>
      <c r="H15" s="262"/>
      <c r="I15" s="262"/>
      <c r="J15" s="262"/>
      <c r="K15" s="262"/>
      <c r="L15" s="262"/>
      <c r="M15" s="263"/>
      <c r="N15" s="61">
        <v>14900.4</v>
      </c>
      <c r="O15" s="61">
        <v>14900.5</v>
      </c>
      <c r="P15" s="264"/>
      <c r="Q15" s="264"/>
      <c r="R15" s="36">
        <v>0</v>
      </c>
      <c r="S15" s="37">
        <v>14900432.15</v>
      </c>
      <c r="T15" s="62">
        <v>14900.4</v>
      </c>
      <c r="U15" s="20"/>
      <c r="V15" s="17" t="s">
        <v>1</v>
      </c>
      <c r="W15" s="47">
        <f t="shared" si="0"/>
        <v>100</v>
      </c>
      <c r="X15" s="47">
        <f t="shared" si="1"/>
        <v>99.99932888158115</v>
      </c>
    </row>
    <row r="16" spans="1:24" ht="22.5">
      <c r="A16" s="19"/>
      <c r="B16" s="57" t="s">
        <v>14</v>
      </c>
      <c r="C16" s="58">
        <v>1</v>
      </c>
      <c r="D16" s="59">
        <v>1</v>
      </c>
      <c r="E16" s="59">
        <v>6</v>
      </c>
      <c r="F16" s="60" t="s">
        <v>13</v>
      </c>
      <c r="G16" s="58" t="s">
        <v>2</v>
      </c>
      <c r="H16" s="262"/>
      <c r="I16" s="262"/>
      <c r="J16" s="262"/>
      <c r="K16" s="262"/>
      <c r="L16" s="262"/>
      <c r="M16" s="263"/>
      <c r="N16" s="61">
        <v>14900.4</v>
      </c>
      <c r="O16" s="61">
        <v>14900.5</v>
      </c>
      <c r="P16" s="264"/>
      <c r="Q16" s="264"/>
      <c r="R16" s="36">
        <v>0</v>
      </c>
      <c r="S16" s="37">
        <v>14900432.15</v>
      </c>
      <c r="T16" s="62">
        <v>14900.4</v>
      </c>
      <c r="U16" s="20"/>
      <c r="V16" s="17" t="s">
        <v>1</v>
      </c>
      <c r="W16" s="47">
        <f t="shared" ref="W16:W72" si="2">SUM(T16/N16*100)</f>
        <v>100</v>
      </c>
      <c r="X16" s="47">
        <f t="shared" ref="X16:X72" si="3">SUM(T16/O16*100)</f>
        <v>99.99932888158115</v>
      </c>
    </row>
    <row r="17" spans="1:24">
      <c r="A17" s="19"/>
      <c r="B17" s="57" t="s">
        <v>177</v>
      </c>
      <c r="C17" s="58">
        <v>1</v>
      </c>
      <c r="D17" s="59">
        <v>1</v>
      </c>
      <c r="E17" s="59">
        <v>6</v>
      </c>
      <c r="F17" s="60" t="s">
        <v>259</v>
      </c>
      <c r="G17" s="58" t="s">
        <v>2</v>
      </c>
      <c r="H17" s="262"/>
      <c r="I17" s="262"/>
      <c r="J17" s="262"/>
      <c r="K17" s="262"/>
      <c r="L17" s="262"/>
      <c r="M17" s="263"/>
      <c r="N17" s="61">
        <v>14900.4</v>
      </c>
      <c r="O17" s="61">
        <v>14900.5</v>
      </c>
      <c r="P17" s="264"/>
      <c r="Q17" s="264"/>
      <c r="R17" s="36">
        <v>0</v>
      </c>
      <c r="S17" s="37">
        <v>14900432.15</v>
      </c>
      <c r="T17" s="62">
        <v>14900.4</v>
      </c>
      <c r="U17" s="20"/>
      <c r="V17" s="17" t="s">
        <v>1</v>
      </c>
      <c r="W17" s="47">
        <f t="shared" si="2"/>
        <v>100</v>
      </c>
      <c r="X17" s="47">
        <f t="shared" si="3"/>
        <v>99.99932888158115</v>
      </c>
    </row>
    <row r="18" spans="1:24" ht="33.75">
      <c r="A18" s="19"/>
      <c r="B18" s="57" t="s">
        <v>785</v>
      </c>
      <c r="C18" s="58">
        <v>1</v>
      </c>
      <c r="D18" s="59">
        <v>1</v>
      </c>
      <c r="E18" s="59">
        <v>6</v>
      </c>
      <c r="F18" s="60" t="s">
        <v>784</v>
      </c>
      <c r="G18" s="58" t="s">
        <v>2</v>
      </c>
      <c r="H18" s="262"/>
      <c r="I18" s="262"/>
      <c r="J18" s="262"/>
      <c r="K18" s="262"/>
      <c r="L18" s="262"/>
      <c r="M18" s="263"/>
      <c r="N18" s="61">
        <v>14900.4</v>
      </c>
      <c r="O18" s="61">
        <v>14900.5</v>
      </c>
      <c r="P18" s="264"/>
      <c r="Q18" s="264"/>
      <c r="R18" s="36">
        <v>0</v>
      </c>
      <c r="S18" s="37">
        <v>14900432.15</v>
      </c>
      <c r="T18" s="62">
        <v>14900.4</v>
      </c>
      <c r="U18" s="20"/>
      <c r="V18" s="17" t="s">
        <v>1</v>
      </c>
      <c r="W18" s="47">
        <f t="shared" si="2"/>
        <v>100</v>
      </c>
      <c r="X18" s="47">
        <f t="shared" si="3"/>
        <v>99.99932888158115</v>
      </c>
    </row>
    <row r="19" spans="1:24" ht="22.5">
      <c r="A19" s="19"/>
      <c r="B19" s="57" t="s">
        <v>232</v>
      </c>
      <c r="C19" s="58">
        <v>1</v>
      </c>
      <c r="D19" s="59">
        <v>1</v>
      </c>
      <c r="E19" s="59">
        <v>6</v>
      </c>
      <c r="F19" s="60" t="s">
        <v>783</v>
      </c>
      <c r="G19" s="58" t="s">
        <v>2</v>
      </c>
      <c r="H19" s="262"/>
      <c r="I19" s="262"/>
      <c r="J19" s="262"/>
      <c r="K19" s="262"/>
      <c r="L19" s="262"/>
      <c r="M19" s="263"/>
      <c r="N19" s="61">
        <v>14870.5</v>
      </c>
      <c r="O19" s="61">
        <v>14870.6</v>
      </c>
      <c r="P19" s="264"/>
      <c r="Q19" s="264"/>
      <c r="R19" s="36">
        <v>0</v>
      </c>
      <c r="S19" s="37">
        <v>14870532.15</v>
      </c>
      <c r="T19" s="62">
        <v>14870.5</v>
      </c>
      <c r="U19" s="20"/>
      <c r="V19" s="17" t="s">
        <v>1</v>
      </c>
      <c r="W19" s="47">
        <f t="shared" si="2"/>
        <v>100</v>
      </c>
      <c r="X19" s="47">
        <f t="shared" si="3"/>
        <v>99.999327532177588</v>
      </c>
    </row>
    <row r="20" spans="1:24" ht="56.25">
      <c r="A20" s="19"/>
      <c r="B20" s="57" t="s">
        <v>170</v>
      </c>
      <c r="C20" s="58">
        <v>1</v>
      </c>
      <c r="D20" s="59">
        <v>1</v>
      </c>
      <c r="E20" s="59">
        <v>6</v>
      </c>
      <c r="F20" s="60" t="s">
        <v>783</v>
      </c>
      <c r="G20" s="58" t="s">
        <v>169</v>
      </c>
      <c r="H20" s="262"/>
      <c r="I20" s="262"/>
      <c r="J20" s="262"/>
      <c r="K20" s="262"/>
      <c r="L20" s="262"/>
      <c r="M20" s="263"/>
      <c r="N20" s="61">
        <v>14440.4</v>
      </c>
      <c r="O20" s="61">
        <v>14440.4</v>
      </c>
      <c r="P20" s="264"/>
      <c r="Q20" s="264"/>
      <c r="R20" s="36">
        <v>0</v>
      </c>
      <c r="S20" s="37">
        <v>14440410</v>
      </c>
      <c r="T20" s="62">
        <v>14440.4</v>
      </c>
      <c r="U20" s="20"/>
      <c r="V20" s="17" t="s">
        <v>1</v>
      </c>
      <c r="W20" s="47">
        <f t="shared" si="2"/>
        <v>100</v>
      </c>
      <c r="X20" s="47">
        <f t="shared" si="3"/>
        <v>100</v>
      </c>
    </row>
    <row r="21" spans="1:24" ht="22.5">
      <c r="A21" s="19"/>
      <c r="B21" s="57" t="s">
        <v>630</v>
      </c>
      <c r="C21" s="58">
        <v>1</v>
      </c>
      <c r="D21" s="59">
        <v>1</v>
      </c>
      <c r="E21" s="59">
        <v>6</v>
      </c>
      <c r="F21" s="60" t="s">
        <v>783</v>
      </c>
      <c r="G21" s="58" t="s">
        <v>629</v>
      </c>
      <c r="H21" s="262"/>
      <c r="I21" s="262"/>
      <c r="J21" s="262"/>
      <c r="K21" s="262"/>
      <c r="L21" s="262"/>
      <c r="M21" s="263"/>
      <c r="N21" s="61">
        <v>14440.4</v>
      </c>
      <c r="O21" s="61">
        <v>14440.4</v>
      </c>
      <c r="P21" s="264"/>
      <c r="Q21" s="264"/>
      <c r="R21" s="36">
        <v>0</v>
      </c>
      <c r="S21" s="37">
        <v>14440410</v>
      </c>
      <c r="T21" s="62">
        <v>14440.4</v>
      </c>
      <c r="U21" s="20"/>
      <c r="V21" s="17" t="s">
        <v>1</v>
      </c>
      <c r="W21" s="47">
        <f t="shared" si="2"/>
        <v>100</v>
      </c>
      <c r="X21" s="47">
        <f t="shared" si="3"/>
        <v>100</v>
      </c>
    </row>
    <row r="22" spans="1:24" ht="22.5">
      <c r="A22" s="19"/>
      <c r="B22" s="57" t="s">
        <v>37</v>
      </c>
      <c r="C22" s="58">
        <v>1</v>
      </c>
      <c r="D22" s="59">
        <v>1</v>
      </c>
      <c r="E22" s="59">
        <v>6</v>
      </c>
      <c r="F22" s="60" t="s">
        <v>783</v>
      </c>
      <c r="G22" s="58" t="s">
        <v>36</v>
      </c>
      <c r="H22" s="262"/>
      <c r="I22" s="262"/>
      <c r="J22" s="262"/>
      <c r="K22" s="262"/>
      <c r="L22" s="262"/>
      <c r="M22" s="263"/>
      <c r="N22" s="61">
        <v>216.7</v>
      </c>
      <c r="O22" s="61">
        <v>216.8</v>
      </c>
      <c r="P22" s="264"/>
      <c r="Q22" s="264"/>
      <c r="R22" s="36">
        <v>0</v>
      </c>
      <c r="S22" s="37">
        <v>216696.36</v>
      </c>
      <c r="T22" s="62">
        <v>216.7</v>
      </c>
      <c r="U22" s="20"/>
      <c r="V22" s="17" t="s">
        <v>1</v>
      </c>
      <c r="W22" s="47">
        <f t="shared" si="2"/>
        <v>100</v>
      </c>
      <c r="X22" s="47">
        <f t="shared" si="3"/>
        <v>99.953874538745382</v>
      </c>
    </row>
    <row r="23" spans="1:24" ht="22.5">
      <c r="A23" s="19"/>
      <c r="B23" s="57" t="s">
        <v>35</v>
      </c>
      <c r="C23" s="58">
        <v>1</v>
      </c>
      <c r="D23" s="59">
        <v>1</v>
      </c>
      <c r="E23" s="59">
        <v>6</v>
      </c>
      <c r="F23" s="60" t="s">
        <v>783</v>
      </c>
      <c r="G23" s="58" t="s">
        <v>33</v>
      </c>
      <c r="H23" s="262"/>
      <c r="I23" s="262"/>
      <c r="J23" s="262"/>
      <c r="K23" s="262"/>
      <c r="L23" s="262"/>
      <c r="M23" s="263"/>
      <c r="N23" s="61">
        <v>216.7</v>
      </c>
      <c r="O23" s="61">
        <v>216.8</v>
      </c>
      <c r="P23" s="264"/>
      <c r="Q23" s="264"/>
      <c r="R23" s="36">
        <v>0</v>
      </c>
      <c r="S23" s="37">
        <v>216696.36</v>
      </c>
      <c r="T23" s="62">
        <v>216.7</v>
      </c>
      <c r="U23" s="20"/>
      <c r="V23" s="17" t="s">
        <v>1</v>
      </c>
      <c r="W23" s="47">
        <f t="shared" si="2"/>
        <v>100</v>
      </c>
      <c r="X23" s="47">
        <f t="shared" si="3"/>
        <v>99.953874538745382</v>
      </c>
    </row>
    <row r="24" spans="1:24">
      <c r="A24" s="19"/>
      <c r="B24" s="57" t="s">
        <v>102</v>
      </c>
      <c r="C24" s="58">
        <v>1</v>
      </c>
      <c r="D24" s="59">
        <v>1</v>
      </c>
      <c r="E24" s="59">
        <v>6</v>
      </c>
      <c r="F24" s="60" t="s">
        <v>783</v>
      </c>
      <c r="G24" s="58" t="s">
        <v>101</v>
      </c>
      <c r="H24" s="262"/>
      <c r="I24" s="262"/>
      <c r="J24" s="262"/>
      <c r="K24" s="262"/>
      <c r="L24" s="262"/>
      <c r="M24" s="263"/>
      <c r="N24" s="61">
        <v>205.4</v>
      </c>
      <c r="O24" s="61">
        <v>205.4</v>
      </c>
      <c r="P24" s="264"/>
      <c r="Q24" s="264"/>
      <c r="R24" s="36">
        <v>0</v>
      </c>
      <c r="S24" s="37">
        <v>205415.07</v>
      </c>
      <c r="T24" s="62">
        <v>205.4</v>
      </c>
      <c r="U24" s="20"/>
      <c r="V24" s="17" t="s">
        <v>1</v>
      </c>
      <c r="W24" s="47">
        <f t="shared" si="2"/>
        <v>100</v>
      </c>
      <c r="X24" s="47">
        <f t="shared" si="3"/>
        <v>100</v>
      </c>
    </row>
    <row r="25" spans="1:24" ht="22.5">
      <c r="A25" s="19"/>
      <c r="B25" s="57" t="s">
        <v>100</v>
      </c>
      <c r="C25" s="58">
        <v>1</v>
      </c>
      <c r="D25" s="59">
        <v>1</v>
      </c>
      <c r="E25" s="59">
        <v>6</v>
      </c>
      <c r="F25" s="60" t="s">
        <v>783</v>
      </c>
      <c r="G25" s="58" t="s">
        <v>98</v>
      </c>
      <c r="H25" s="262"/>
      <c r="I25" s="262"/>
      <c r="J25" s="262"/>
      <c r="K25" s="262"/>
      <c r="L25" s="262"/>
      <c r="M25" s="263"/>
      <c r="N25" s="61">
        <v>205.4</v>
      </c>
      <c r="O25" s="61">
        <v>205.4</v>
      </c>
      <c r="P25" s="264"/>
      <c r="Q25" s="264"/>
      <c r="R25" s="36">
        <v>0</v>
      </c>
      <c r="S25" s="37">
        <v>205415.07</v>
      </c>
      <c r="T25" s="62">
        <v>205.4</v>
      </c>
      <c r="U25" s="20"/>
      <c r="V25" s="17" t="s">
        <v>1</v>
      </c>
      <c r="W25" s="47">
        <f t="shared" si="2"/>
        <v>100</v>
      </c>
      <c r="X25" s="47">
        <f t="shared" si="3"/>
        <v>100</v>
      </c>
    </row>
    <row r="26" spans="1:24">
      <c r="A26" s="19"/>
      <c r="B26" s="57" t="s">
        <v>166</v>
      </c>
      <c r="C26" s="58">
        <v>1</v>
      </c>
      <c r="D26" s="59">
        <v>1</v>
      </c>
      <c r="E26" s="59">
        <v>6</v>
      </c>
      <c r="F26" s="60" t="s">
        <v>783</v>
      </c>
      <c r="G26" s="58" t="s">
        <v>165</v>
      </c>
      <c r="H26" s="262"/>
      <c r="I26" s="262"/>
      <c r="J26" s="262"/>
      <c r="K26" s="262"/>
      <c r="L26" s="262"/>
      <c r="M26" s="263"/>
      <c r="N26" s="61">
        <v>8</v>
      </c>
      <c r="O26" s="61">
        <v>8</v>
      </c>
      <c r="P26" s="264"/>
      <c r="Q26" s="264"/>
      <c r="R26" s="36">
        <v>0</v>
      </c>
      <c r="S26" s="37">
        <v>8010.72</v>
      </c>
      <c r="T26" s="62">
        <v>8</v>
      </c>
      <c r="U26" s="20"/>
      <c r="V26" s="17" t="s">
        <v>1</v>
      </c>
      <c r="W26" s="47">
        <f t="shared" si="2"/>
        <v>100</v>
      </c>
      <c r="X26" s="47">
        <f t="shared" si="3"/>
        <v>100</v>
      </c>
    </row>
    <row r="27" spans="1:24">
      <c r="A27" s="19"/>
      <c r="B27" s="57" t="s">
        <v>164</v>
      </c>
      <c r="C27" s="58">
        <v>1</v>
      </c>
      <c r="D27" s="59">
        <v>1</v>
      </c>
      <c r="E27" s="59">
        <v>6</v>
      </c>
      <c r="F27" s="60" t="s">
        <v>783</v>
      </c>
      <c r="G27" s="58" t="s">
        <v>162</v>
      </c>
      <c r="H27" s="262"/>
      <c r="I27" s="262"/>
      <c r="J27" s="262"/>
      <c r="K27" s="262"/>
      <c r="L27" s="262"/>
      <c r="M27" s="263"/>
      <c r="N27" s="61">
        <v>8</v>
      </c>
      <c r="O27" s="61">
        <v>8</v>
      </c>
      <c r="P27" s="264"/>
      <c r="Q27" s="264"/>
      <c r="R27" s="36">
        <v>0</v>
      </c>
      <c r="S27" s="37">
        <v>8010.72</v>
      </c>
      <c r="T27" s="62">
        <v>8</v>
      </c>
      <c r="U27" s="20"/>
      <c r="V27" s="17" t="s">
        <v>1</v>
      </c>
      <c r="W27" s="47">
        <f t="shared" si="2"/>
        <v>100</v>
      </c>
      <c r="X27" s="47">
        <f t="shared" si="3"/>
        <v>100</v>
      </c>
    </row>
    <row r="28" spans="1:24" ht="33.75">
      <c r="A28" s="19"/>
      <c r="B28" s="57" t="s">
        <v>627</v>
      </c>
      <c r="C28" s="58">
        <v>1</v>
      </c>
      <c r="D28" s="59">
        <v>1</v>
      </c>
      <c r="E28" s="59">
        <v>6</v>
      </c>
      <c r="F28" s="60" t="s">
        <v>797</v>
      </c>
      <c r="G28" s="58" t="s">
        <v>2</v>
      </c>
      <c r="H28" s="262"/>
      <c r="I28" s="262"/>
      <c r="J28" s="262"/>
      <c r="K28" s="262"/>
      <c r="L28" s="262"/>
      <c r="M28" s="263"/>
      <c r="N28" s="61">
        <v>29.9</v>
      </c>
      <c r="O28" s="61">
        <v>29.9</v>
      </c>
      <c r="P28" s="264"/>
      <c r="Q28" s="264"/>
      <c r="R28" s="36">
        <v>0</v>
      </c>
      <c r="S28" s="37">
        <v>29900</v>
      </c>
      <c r="T28" s="62">
        <v>29.9</v>
      </c>
      <c r="U28" s="20"/>
      <c r="V28" s="17" t="s">
        <v>1</v>
      </c>
      <c r="W28" s="47">
        <f t="shared" si="2"/>
        <v>100</v>
      </c>
      <c r="X28" s="47">
        <f t="shared" si="3"/>
        <v>100</v>
      </c>
    </row>
    <row r="29" spans="1:24" ht="22.5">
      <c r="A29" s="19"/>
      <c r="B29" s="57" t="s">
        <v>37</v>
      </c>
      <c r="C29" s="58">
        <v>1</v>
      </c>
      <c r="D29" s="59">
        <v>1</v>
      </c>
      <c r="E29" s="59">
        <v>6</v>
      </c>
      <c r="F29" s="60" t="s">
        <v>797</v>
      </c>
      <c r="G29" s="58" t="s">
        <v>36</v>
      </c>
      <c r="H29" s="262"/>
      <c r="I29" s="262"/>
      <c r="J29" s="262"/>
      <c r="K29" s="262"/>
      <c r="L29" s="262"/>
      <c r="M29" s="263"/>
      <c r="N29" s="61">
        <v>29.9</v>
      </c>
      <c r="O29" s="61">
        <v>29.9</v>
      </c>
      <c r="P29" s="264"/>
      <c r="Q29" s="264"/>
      <c r="R29" s="36">
        <v>0</v>
      </c>
      <c r="S29" s="37">
        <v>29900</v>
      </c>
      <c r="T29" s="62">
        <v>29.9</v>
      </c>
      <c r="U29" s="20"/>
      <c r="V29" s="17" t="s">
        <v>1</v>
      </c>
      <c r="W29" s="47">
        <f t="shared" si="2"/>
        <v>100</v>
      </c>
      <c r="X29" s="47">
        <f t="shared" si="3"/>
        <v>100</v>
      </c>
    </row>
    <row r="30" spans="1:24" ht="22.5">
      <c r="A30" s="19"/>
      <c r="B30" s="57" t="s">
        <v>35</v>
      </c>
      <c r="C30" s="58">
        <v>1</v>
      </c>
      <c r="D30" s="59">
        <v>1</v>
      </c>
      <c r="E30" s="59">
        <v>6</v>
      </c>
      <c r="F30" s="60" t="s">
        <v>797</v>
      </c>
      <c r="G30" s="58" t="s">
        <v>33</v>
      </c>
      <c r="H30" s="262"/>
      <c r="I30" s="262"/>
      <c r="J30" s="262"/>
      <c r="K30" s="262"/>
      <c r="L30" s="262"/>
      <c r="M30" s="263"/>
      <c r="N30" s="61">
        <v>29.9</v>
      </c>
      <c r="O30" s="61">
        <v>29.9</v>
      </c>
      <c r="P30" s="264"/>
      <c r="Q30" s="264"/>
      <c r="R30" s="36">
        <v>0</v>
      </c>
      <c r="S30" s="37">
        <v>29900</v>
      </c>
      <c r="T30" s="62">
        <v>29.9</v>
      </c>
      <c r="U30" s="20"/>
      <c r="V30" s="17" t="s">
        <v>1</v>
      </c>
      <c r="W30" s="47">
        <f t="shared" si="2"/>
        <v>100</v>
      </c>
      <c r="X30" s="47">
        <f t="shared" si="3"/>
        <v>100</v>
      </c>
    </row>
    <row r="31" spans="1:24">
      <c r="A31" s="19"/>
      <c r="B31" s="57" t="s">
        <v>796</v>
      </c>
      <c r="C31" s="58">
        <v>1</v>
      </c>
      <c r="D31" s="59">
        <v>1</v>
      </c>
      <c r="E31" s="59">
        <v>11</v>
      </c>
      <c r="F31" s="60" t="s">
        <v>15</v>
      </c>
      <c r="G31" s="58" t="s">
        <v>2</v>
      </c>
      <c r="H31" s="262"/>
      <c r="I31" s="262"/>
      <c r="J31" s="262"/>
      <c r="K31" s="262"/>
      <c r="L31" s="262"/>
      <c r="M31" s="263"/>
      <c r="N31" s="61">
        <v>1293.0999999999999</v>
      </c>
      <c r="O31" s="61">
        <v>293.60000000000002</v>
      </c>
      <c r="P31" s="264"/>
      <c r="Q31" s="264"/>
      <c r="R31" s="36">
        <v>0</v>
      </c>
      <c r="S31" s="37">
        <v>0</v>
      </c>
      <c r="T31" s="62">
        <v>0</v>
      </c>
      <c r="U31" s="20"/>
      <c r="V31" s="17" t="s">
        <v>1</v>
      </c>
      <c r="W31" s="47">
        <f t="shared" si="2"/>
        <v>0</v>
      </c>
      <c r="X31" s="47">
        <f t="shared" si="3"/>
        <v>0</v>
      </c>
    </row>
    <row r="32" spans="1:24" ht="22.5">
      <c r="A32" s="19"/>
      <c r="B32" s="57" t="s">
        <v>14</v>
      </c>
      <c r="C32" s="58">
        <v>1</v>
      </c>
      <c r="D32" s="59">
        <v>1</v>
      </c>
      <c r="E32" s="59">
        <v>11</v>
      </c>
      <c r="F32" s="60" t="s">
        <v>13</v>
      </c>
      <c r="G32" s="58" t="s">
        <v>2</v>
      </c>
      <c r="H32" s="262"/>
      <c r="I32" s="262"/>
      <c r="J32" s="262"/>
      <c r="K32" s="262"/>
      <c r="L32" s="262"/>
      <c r="M32" s="263"/>
      <c r="N32" s="61">
        <v>293.10000000000002</v>
      </c>
      <c r="O32" s="61">
        <v>293.10000000000002</v>
      </c>
      <c r="P32" s="264"/>
      <c r="Q32" s="264"/>
      <c r="R32" s="36">
        <v>0</v>
      </c>
      <c r="S32" s="37">
        <v>0</v>
      </c>
      <c r="T32" s="62">
        <v>0</v>
      </c>
      <c r="U32" s="20"/>
      <c r="V32" s="17" t="s">
        <v>1</v>
      </c>
      <c r="W32" s="47">
        <f t="shared" si="2"/>
        <v>0</v>
      </c>
      <c r="X32" s="47">
        <f t="shared" si="3"/>
        <v>0</v>
      </c>
    </row>
    <row r="33" spans="1:24">
      <c r="A33" s="19"/>
      <c r="B33" s="57" t="s">
        <v>177</v>
      </c>
      <c r="C33" s="58">
        <v>1</v>
      </c>
      <c r="D33" s="59">
        <v>1</v>
      </c>
      <c r="E33" s="59">
        <v>11</v>
      </c>
      <c r="F33" s="60" t="s">
        <v>259</v>
      </c>
      <c r="G33" s="58" t="s">
        <v>2</v>
      </c>
      <c r="H33" s="262"/>
      <c r="I33" s="262"/>
      <c r="J33" s="262"/>
      <c r="K33" s="262"/>
      <c r="L33" s="262"/>
      <c r="M33" s="263"/>
      <c r="N33" s="61">
        <v>293.10000000000002</v>
      </c>
      <c r="O33" s="61">
        <v>293.10000000000002</v>
      </c>
      <c r="P33" s="264"/>
      <c r="Q33" s="264"/>
      <c r="R33" s="36">
        <v>0</v>
      </c>
      <c r="S33" s="37">
        <v>0</v>
      </c>
      <c r="T33" s="62">
        <v>0</v>
      </c>
      <c r="U33" s="20"/>
      <c r="V33" s="17" t="s">
        <v>1</v>
      </c>
      <c r="W33" s="47">
        <f t="shared" si="2"/>
        <v>0</v>
      </c>
      <c r="X33" s="47">
        <f t="shared" si="3"/>
        <v>0</v>
      </c>
    </row>
    <row r="34" spans="1:24" ht="22.5">
      <c r="A34" s="19"/>
      <c r="B34" s="57" t="s">
        <v>579</v>
      </c>
      <c r="C34" s="58">
        <v>1</v>
      </c>
      <c r="D34" s="59">
        <v>1</v>
      </c>
      <c r="E34" s="59">
        <v>11</v>
      </c>
      <c r="F34" s="60" t="s">
        <v>578</v>
      </c>
      <c r="G34" s="58" t="s">
        <v>2</v>
      </c>
      <c r="H34" s="262"/>
      <c r="I34" s="262"/>
      <c r="J34" s="262"/>
      <c r="K34" s="262"/>
      <c r="L34" s="262"/>
      <c r="M34" s="263"/>
      <c r="N34" s="61">
        <v>293.10000000000002</v>
      </c>
      <c r="O34" s="61">
        <v>293.10000000000002</v>
      </c>
      <c r="P34" s="264"/>
      <c r="Q34" s="264"/>
      <c r="R34" s="36">
        <v>0</v>
      </c>
      <c r="S34" s="37">
        <v>0</v>
      </c>
      <c r="T34" s="62">
        <v>0</v>
      </c>
      <c r="U34" s="20"/>
      <c r="V34" s="17" t="s">
        <v>1</v>
      </c>
      <c r="W34" s="47">
        <f t="shared" si="2"/>
        <v>0</v>
      </c>
      <c r="X34" s="47">
        <f t="shared" si="3"/>
        <v>0</v>
      </c>
    </row>
    <row r="35" spans="1:24" ht="22.5">
      <c r="A35" s="19"/>
      <c r="B35" s="57" t="s">
        <v>795</v>
      </c>
      <c r="C35" s="58">
        <v>1</v>
      </c>
      <c r="D35" s="59">
        <v>1</v>
      </c>
      <c r="E35" s="59">
        <v>11</v>
      </c>
      <c r="F35" s="60" t="s">
        <v>794</v>
      </c>
      <c r="G35" s="58" t="s">
        <v>2</v>
      </c>
      <c r="H35" s="262"/>
      <c r="I35" s="262"/>
      <c r="J35" s="262"/>
      <c r="K35" s="262"/>
      <c r="L35" s="262"/>
      <c r="M35" s="263"/>
      <c r="N35" s="61">
        <v>293.10000000000002</v>
      </c>
      <c r="O35" s="61">
        <v>293.10000000000002</v>
      </c>
      <c r="P35" s="264"/>
      <c r="Q35" s="264"/>
      <c r="R35" s="36">
        <v>0</v>
      </c>
      <c r="S35" s="37">
        <v>0</v>
      </c>
      <c r="T35" s="62">
        <v>0</v>
      </c>
      <c r="U35" s="20"/>
      <c r="V35" s="17" t="s">
        <v>1</v>
      </c>
      <c r="W35" s="47">
        <f t="shared" si="2"/>
        <v>0</v>
      </c>
      <c r="X35" s="47">
        <f t="shared" si="3"/>
        <v>0</v>
      </c>
    </row>
    <row r="36" spans="1:24">
      <c r="A36" s="19"/>
      <c r="B36" s="57" t="s">
        <v>166</v>
      </c>
      <c r="C36" s="58">
        <v>1</v>
      </c>
      <c r="D36" s="59">
        <v>1</v>
      </c>
      <c r="E36" s="59">
        <v>11</v>
      </c>
      <c r="F36" s="60" t="s">
        <v>794</v>
      </c>
      <c r="G36" s="58" t="s">
        <v>165</v>
      </c>
      <c r="H36" s="262"/>
      <c r="I36" s="262"/>
      <c r="J36" s="262"/>
      <c r="K36" s="262"/>
      <c r="L36" s="262"/>
      <c r="M36" s="263"/>
      <c r="N36" s="61">
        <v>293.10000000000002</v>
      </c>
      <c r="O36" s="61">
        <v>293.10000000000002</v>
      </c>
      <c r="P36" s="264"/>
      <c r="Q36" s="264"/>
      <c r="R36" s="36">
        <v>0</v>
      </c>
      <c r="S36" s="37">
        <v>0</v>
      </c>
      <c r="T36" s="62">
        <v>0</v>
      </c>
      <c r="U36" s="20"/>
      <c r="V36" s="17" t="s">
        <v>1</v>
      </c>
      <c r="W36" s="47">
        <f t="shared" si="2"/>
        <v>0</v>
      </c>
      <c r="X36" s="47">
        <f t="shared" si="3"/>
        <v>0</v>
      </c>
    </row>
    <row r="37" spans="1:24">
      <c r="A37" s="19"/>
      <c r="B37" s="57" t="s">
        <v>788</v>
      </c>
      <c r="C37" s="58">
        <v>1</v>
      </c>
      <c r="D37" s="59">
        <v>1</v>
      </c>
      <c r="E37" s="59">
        <v>11</v>
      </c>
      <c r="F37" s="60" t="s">
        <v>794</v>
      </c>
      <c r="G37" s="58" t="s">
        <v>786</v>
      </c>
      <c r="H37" s="262"/>
      <c r="I37" s="262"/>
      <c r="J37" s="262"/>
      <c r="K37" s="262"/>
      <c r="L37" s="262"/>
      <c r="M37" s="263"/>
      <c r="N37" s="61">
        <v>293.10000000000002</v>
      </c>
      <c r="O37" s="61">
        <v>293.10000000000002</v>
      </c>
      <c r="P37" s="264"/>
      <c r="Q37" s="264"/>
      <c r="R37" s="36">
        <v>0</v>
      </c>
      <c r="S37" s="37">
        <v>0</v>
      </c>
      <c r="T37" s="62">
        <v>0</v>
      </c>
      <c r="U37" s="20"/>
      <c r="V37" s="17" t="s">
        <v>1</v>
      </c>
      <c r="W37" s="47">
        <f t="shared" si="2"/>
        <v>0</v>
      </c>
      <c r="X37" s="47">
        <f t="shared" si="3"/>
        <v>0</v>
      </c>
    </row>
    <row r="38" spans="1:24" ht="22.5">
      <c r="A38" s="19"/>
      <c r="B38" s="57" t="s">
        <v>31</v>
      </c>
      <c r="C38" s="58">
        <v>1</v>
      </c>
      <c r="D38" s="59">
        <v>1</v>
      </c>
      <c r="E38" s="59">
        <v>11</v>
      </c>
      <c r="F38" s="60" t="s">
        <v>30</v>
      </c>
      <c r="G38" s="58" t="s">
        <v>2</v>
      </c>
      <c r="H38" s="262"/>
      <c r="I38" s="262"/>
      <c r="J38" s="262"/>
      <c r="K38" s="262"/>
      <c r="L38" s="262"/>
      <c r="M38" s="263"/>
      <c r="N38" s="61">
        <v>1000</v>
      </c>
      <c r="O38" s="61">
        <v>0.5</v>
      </c>
      <c r="P38" s="264"/>
      <c r="Q38" s="264"/>
      <c r="R38" s="36">
        <v>0</v>
      </c>
      <c r="S38" s="37">
        <v>0</v>
      </c>
      <c r="T38" s="62">
        <v>0</v>
      </c>
      <c r="U38" s="20"/>
      <c r="V38" s="17" t="s">
        <v>1</v>
      </c>
      <c r="W38" s="47">
        <f t="shared" si="2"/>
        <v>0</v>
      </c>
      <c r="X38" s="47">
        <f t="shared" si="3"/>
        <v>0</v>
      </c>
    </row>
    <row r="39" spans="1:24" ht="45">
      <c r="A39" s="19"/>
      <c r="B39" s="57" t="s">
        <v>793</v>
      </c>
      <c r="C39" s="58">
        <v>1</v>
      </c>
      <c r="D39" s="59">
        <v>1</v>
      </c>
      <c r="E39" s="59">
        <v>11</v>
      </c>
      <c r="F39" s="60" t="s">
        <v>792</v>
      </c>
      <c r="G39" s="58" t="s">
        <v>2</v>
      </c>
      <c r="H39" s="262"/>
      <c r="I39" s="262"/>
      <c r="J39" s="262"/>
      <c r="K39" s="262"/>
      <c r="L39" s="262"/>
      <c r="M39" s="263"/>
      <c r="N39" s="61">
        <v>1000</v>
      </c>
      <c r="O39" s="61">
        <v>0.5</v>
      </c>
      <c r="P39" s="264"/>
      <c r="Q39" s="264"/>
      <c r="R39" s="36">
        <v>0</v>
      </c>
      <c r="S39" s="37">
        <v>0</v>
      </c>
      <c r="T39" s="62">
        <v>0</v>
      </c>
      <c r="U39" s="20"/>
      <c r="V39" s="17" t="s">
        <v>1</v>
      </c>
      <c r="W39" s="47">
        <f t="shared" si="2"/>
        <v>0</v>
      </c>
      <c r="X39" s="47">
        <f t="shared" si="3"/>
        <v>0</v>
      </c>
    </row>
    <row r="40" spans="1:24" ht="22.5">
      <c r="A40" s="19"/>
      <c r="B40" s="57" t="s">
        <v>791</v>
      </c>
      <c r="C40" s="58">
        <v>1</v>
      </c>
      <c r="D40" s="59">
        <v>1</v>
      </c>
      <c r="E40" s="59">
        <v>11</v>
      </c>
      <c r="F40" s="60" t="s">
        <v>790</v>
      </c>
      <c r="G40" s="58" t="s">
        <v>2</v>
      </c>
      <c r="H40" s="262"/>
      <c r="I40" s="262"/>
      <c r="J40" s="262"/>
      <c r="K40" s="262"/>
      <c r="L40" s="262"/>
      <c r="M40" s="263"/>
      <c r="N40" s="61">
        <v>1000</v>
      </c>
      <c r="O40" s="61">
        <v>0.5</v>
      </c>
      <c r="P40" s="264"/>
      <c r="Q40" s="264"/>
      <c r="R40" s="36">
        <v>0</v>
      </c>
      <c r="S40" s="37">
        <v>0</v>
      </c>
      <c r="T40" s="62">
        <v>0</v>
      </c>
      <c r="U40" s="20"/>
      <c r="V40" s="17" t="s">
        <v>1</v>
      </c>
      <c r="W40" s="47">
        <f t="shared" si="2"/>
        <v>0</v>
      </c>
      <c r="X40" s="47">
        <f t="shared" si="3"/>
        <v>0</v>
      </c>
    </row>
    <row r="41" spans="1:24" ht="45">
      <c r="A41" s="19"/>
      <c r="B41" s="57" t="s">
        <v>789</v>
      </c>
      <c r="C41" s="58">
        <v>1</v>
      </c>
      <c r="D41" s="59">
        <v>1</v>
      </c>
      <c r="E41" s="59">
        <v>11</v>
      </c>
      <c r="F41" s="60" t="s">
        <v>787</v>
      </c>
      <c r="G41" s="58" t="s">
        <v>2</v>
      </c>
      <c r="H41" s="262"/>
      <c r="I41" s="262"/>
      <c r="J41" s="262"/>
      <c r="K41" s="262"/>
      <c r="L41" s="262"/>
      <c r="M41" s="263"/>
      <c r="N41" s="61">
        <v>1000</v>
      </c>
      <c r="O41" s="61">
        <v>0.5</v>
      </c>
      <c r="P41" s="264"/>
      <c r="Q41" s="264"/>
      <c r="R41" s="36">
        <v>0</v>
      </c>
      <c r="S41" s="37">
        <v>0</v>
      </c>
      <c r="T41" s="62">
        <v>0</v>
      </c>
      <c r="U41" s="20"/>
      <c r="V41" s="17" t="s">
        <v>1</v>
      </c>
      <c r="W41" s="47">
        <f t="shared" si="2"/>
        <v>0</v>
      </c>
      <c r="X41" s="47">
        <f t="shared" si="3"/>
        <v>0</v>
      </c>
    </row>
    <row r="42" spans="1:24">
      <c r="A42" s="19"/>
      <c r="B42" s="57" t="s">
        <v>166</v>
      </c>
      <c r="C42" s="58">
        <v>1</v>
      </c>
      <c r="D42" s="59">
        <v>1</v>
      </c>
      <c r="E42" s="59">
        <v>11</v>
      </c>
      <c r="F42" s="60" t="s">
        <v>787</v>
      </c>
      <c r="G42" s="58" t="s">
        <v>165</v>
      </c>
      <c r="H42" s="262"/>
      <c r="I42" s="262"/>
      <c r="J42" s="262"/>
      <c r="K42" s="262"/>
      <c r="L42" s="262"/>
      <c r="M42" s="263"/>
      <c r="N42" s="61">
        <v>1000</v>
      </c>
      <c r="O42" s="61">
        <v>0.5</v>
      </c>
      <c r="P42" s="264"/>
      <c r="Q42" s="264"/>
      <c r="R42" s="36">
        <v>0</v>
      </c>
      <c r="S42" s="37">
        <v>0</v>
      </c>
      <c r="T42" s="62">
        <v>0</v>
      </c>
      <c r="U42" s="20"/>
      <c r="V42" s="17" t="s">
        <v>1</v>
      </c>
      <c r="W42" s="47">
        <f t="shared" si="2"/>
        <v>0</v>
      </c>
      <c r="X42" s="47">
        <f t="shared" si="3"/>
        <v>0</v>
      </c>
    </row>
    <row r="43" spans="1:24">
      <c r="A43" s="19"/>
      <c r="B43" s="57" t="s">
        <v>788</v>
      </c>
      <c r="C43" s="58">
        <v>1</v>
      </c>
      <c r="D43" s="59">
        <v>1</v>
      </c>
      <c r="E43" s="59">
        <v>11</v>
      </c>
      <c r="F43" s="60" t="s">
        <v>787</v>
      </c>
      <c r="G43" s="58" t="s">
        <v>786</v>
      </c>
      <c r="H43" s="262"/>
      <c r="I43" s="262"/>
      <c r="J43" s="262"/>
      <c r="K43" s="262"/>
      <c r="L43" s="262"/>
      <c r="M43" s="263"/>
      <c r="N43" s="61">
        <v>1000</v>
      </c>
      <c r="O43" s="61">
        <v>0.5</v>
      </c>
      <c r="P43" s="264"/>
      <c r="Q43" s="264"/>
      <c r="R43" s="36">
        <v>0</v>
      </c>
      <c r="S43" s="37">
        <v>0</v>
      </c>
      <c r="T43" s="62">
        <v>0</v>
      </c>
      <c r="U43" s="20"/>
      <c r="V43" s="17" t="s">
        <v>1</v>
      </c>
      <c r="W43" s="47">
        <f t="shared" si="2"/>
        <v>0</v>
      </c>
      <c r="X43" s="47">
        <f t="shared" si="3"/>
        <v>0</v>
      </c>
    </row>
    <row r="44" spans="1:24">
      <c r="A44" s="19"/>
      <c r="B44" s="63" t="s">
        <v>533</v>
      </c>
      <c r="C44" s="33">
        <v>1</v>
      </c>
      <c r="D44" s="34">
        <v>4</v>
      </c>
      <c r="E44" s="34">
        <v>0</v>
      </c>
      <c r="F44" s="35" t="s">
        <v>15</v>
      </c>
      <c r="G44" s="33" t="s">
        <v>2</v>
      </c>
      <c r="H44" s="266"/>
      <c r="I44" s="266"/>
      <c r="J44" s="266"/>
      <c r="K44" s="266"/>
      <c r="L44" s="266"/>
      <c r="M44" s="267"/>
      <c r="N44" s="45">
        <v>2524.8000000000002</v>
      </c>
      <c r="O44" s="45">
        <v>2524.8000000000002</v>
      </c>
      <c r="P44" s="268"/>
      <c r="Q44" s="268"/>
      <c r="R44" s="38">
        <v>0</v>
      </c>
      <c r="S44" s="39">
        <v>2524796.5699999998</v>
      </c>
      <c r="T44" s="40">
        <v>2524.8000000000002</v>
      </c>
      <c r="U44" s="64"/>
      <c r="V44" s="65" t="s">
        <v>1</v>
      </c>
      <c r="W44" s="66">
        <f t="shared" si="2"/>
        <v>100</v>
      </c>
      <c r="X44" s="66">
        <f t="shared" si="3"/>
        <v>100</v>
      </c>
    </row>
    <row r="45" spans="1:24">
      <c r="A45" s="19"/>
      <c r="B45" s="57" t="s">
        <v>486</v>
      </c>
      <c r="C45" s="58">
        <v>1</v>
      </c>
      <c r="D45" s="59">
        <v>4</v>
      </c>
      <c r="E45" s="59">
        <v>10</v>
      </c>
      <c r="F45" s="60" t="s">
        <v>15</v>
      </c>
      <c r="G45" s="58" t="s">
        <v>2</v>
      </c>
      <c r="H45" s="262"/>
      <c r="I45" s="262"/>
      <c r="J45" s="262"/>
      <c r="K45" s="262"/>
      <c r="L45" s="262"/>
      <c r="M45" s="263"/>
      <c r="N45" s="61">
        <v>2524.8000000000002</v>
      </c>
      <c r="O45" s="61">
        <v>2524.8000000000002</v>
      </c>
      <c r="P45" s="264"/>
      <c r="Q45" s="264"/>
      <c r="R45" s="36">
        <v>0</v>
      </c>
      <c r="S45" s="37">
        <v>2524796.5699999998</v>
      </c>
      <c r="T45" s="62">
        <v>2524.8000000000002</v>
      </c>
      <c r="U45" s="20"/>
      <c r="V45" s="17" t="s">
        <v>1</v>
      </c>
      <c r="W45" s="47">
        <f t="shared" si="2"/>
        <v>100</v>
      </c>
      <c r="X45" s="47">
        <f t="shared" si="3"/>
        <v>100</v>
      </c>
    </row>
    <row r="46" spans="1:24" ht="22.5">
      <c r="A46" s="19"/>
      <c r="B46" s="57" t="s">
        <v>14</v>
      </c>
      <c r="C46" s="58">
        <v>1</v>
      </c>
      <c r="D46" s="59">
        <v>4</v>
      </c>
      <c r="E46" s="59">
        <v>10</v>
      </c>
      <c r="F46" s="60" t="s">
        <v>13</v>
      </c>
      <c r="G46" s="58" t="s">
        <v>2</v>
      </c>
      <c r="H46" s="262"/>
      <c r="I46" s="262"/>
      <c r="J46" s="262"/>
      <c r="K46" s="262"/>
      <c r="L46" s="262"/>
      <c r="M46" s="263"/>
      <c r="N46" s="61">
        <v>2524.8000000000002</v>
      </c>
      <c r="O46" s="61">
        <v>2524.8000000000002</v>
      </c>
      <c r="P46" s="264"/>
      <c r="Q46" s="264"/>
      <c r="R46" s="36">
        <v>0</v>
      </c>
      <c r="S46" s="37">
        <v>2524796.5699999998</v>
      </c>
      <c r="T46" s="62">
        <v>2524.8000000000002</v>
      </c>
      <c r="U46" s="20"/>
      <c r="V46" s="17" t="s">
        <v>1</v>
      </c>
      <c r="W46" s="47">
        <f t="shared" si="2"/>
        <v>100</v>
      </c>
      <c r="X46" s="47">
        <f t="shared" si="3"/>
        <v>100</v>
      </c>
    </row>
    <row r="47" spans="1:24" ht="45">
      <c r="A47" s="19"/>
      <c r="B47" s="57" t="s">
        <v>477</v>
      </c>
      <c r="C47" s="58">
        <v>1</v>
      </c>
      <c r="D47" s="59">
        <v>4</v>
      </c>
      <c r="E47" s="59">
        <v>10</v>
      </c>
      <c r="F47" s="60" t="s">
        <v>476</v>
      </c>
      <c r="G47" s="58" t="s">
        <v>2</v>
      </c>
      <c r="H47" s="262"/>
      <c r="I47" s="262"/>
      <c r="J47" s="262"/>
      <c r="K47" s="262"/>
      <c r="L47" s="262"/>
      <c r="M47" s="263"/>
      <c r="N47" s="61">
        <v>2524.8000000000002</v>
      </c>
      <c r="O47" s="61">
        <v>2524.8000000000002</v>
      </c>
      <c r="P47" s="264"/>
      <c r="Q47" s="264"/>
      <c r="R47" s="36">
        <v>0</v>
      </c>
      <c r="S47" s="37">
        <v>2524796.5699999998</v>
      </c>
      <c r="T47" s="62">
        <v>2524.8000000000002</v>
      </c>
      <c r="U47" s="20"/>
      <c r="V47" s="17" t="s">
        <v>1</v>
      </c>
      <c r="W47" s="47">
        <f t="shared" si="2"/>
        <v>100</v>
      </c>
      <c r="X47" s="47">
        <f t="shared" si="3"/>
        <v>100</v>
      </c>
    </row>
    <row r="48" spans="1:24" ht="45">
      <c r="A48" s="19"/>
      <c r="B48" s="57" t="s">
        <v>475</v>
      </c>
      <c r="C48" s="58">
        <v>1</v>
      </c>
      <c r="D48" s="59">
        <v>4</v>
      </c>
      <c r="E48" s="59">
        <v>10</v>
      </c>
      <c r="F48" s="60" t="s">
        <v>474</v>
      </c>
      <c r="G48" s="58" t="s">
        <v>2</v>
      </c>
      <c r="H48" s="262"/>
      <c r="I48" s="262"/>
      <c r="J48" s="262"/>
      <c r="K48" s="262"/>
      <c r="L48" s="262"/>
      <c r="M48" s="263"/>
      <c r="N48" s="61">
        <v>2438.3000000000002</v>
      </c>
      <c r="O48" s="61">
        <v>2438.3000000000002</v>
      </c>
      <c r="P48" s="264"/>
      <c r="Q48" s="264"/>
      <c r="R48" s="36">
        <v>0</v>
      </c>
      <c r="S48" s="37">
        <v>2438296.5699999998</v>
      </c>
      <c r="T48" s="62">
        <v>2438.3000000000002</v>
      </c>
      <c r="U48" s="20"/>
      <c r="V48" s="17" t="s">
        <v>1</v>
      </c>
      <c r="W48" s="47">
        <f t="shared" si="2"/>
        <v>100</v>
      </c>
      <c r="X48" s="47">
        <f t="shared" si="3"/>
        <v>100</v>
      </c>
    </row>
    <row r="49" spans="1:24" ht="33.75">
      <c r="A49" s="19"/>
      <c r="B49" s="57" t="s">
        <v>473</v>
      </c>
      <c r="C49" s="58">
        <v>1</v>
      </c>
      <c r="D49" s="59">
        <v>4</v>
      </c>
      <c r="E49" s="59">
        <v>10</v>
      </c>
      <c r="F49" s="60" t="s">
        <v>472</v>
      </c>
      <c r="G49" s="58" t="s">
        <v>2</v>
      </c>
      <c r="H49" s="262"/>
      <c r="I49" s="262"/>
      <c r="J49" s="262"/>
      <c r="K49" s="262"/>
      <c r="L49" s="262"/>
      <c r="M49" s="263"/>
      <c r="N49" s="61">
        <v>2438.3000000000002</v>
      </c>
      <c r="O49" s="61">
        <v>2438.3000000000002</v>
      </c>
      <c r="P49" s="264"/>
      <c r="Q49" s="264"/>
      <c r="R49" s="36">
        <v>0</v>
      </c>
      <c r="S49" s="37">
        <v>2438296.5699999998</v>
      </c>
      <c r="T49" s="62">
        <v>2438.3000000000002</v>
      </c>
      <c r="U49" s="20"/>
      <c r="V49" s="17" t="s">
        <v>1</v>
      </c>
      <c r="W49" s="47">
        <f t="shared" si="2"/>
        <v>100</v>
      </c>
      <c r="X49" s="47">
        <f t="shared" si="3"/>
        <v>100</v>
      </c>
    </row>
    <row r="50" spans="1:24" ht="22.5">
      <c r="A50" s="19"/>
      <c r="B50" s="57" t="s">
        <v>37</v>
      </c>
      <c r="C50" s="58">
        <v>1</v>
      </c>
      <c r="D50" s="59">
        <v>4</v>
      </c>
      <c r="E50" s="59">
        <v>10</v>
      </c>
      <c r="F50" s="60" t="s">
        <v>472</v>
      </c>
      <c r="G50" s="58" t="s">
        <v>36</v>
      </c>
      <c r="H50" s="262"/>
      <c r="I50" s="262"/>
      <c r="J50" s="262"/>
      <c r="K50" s="262"/>
      <c r="L50" s="262"/>
      <c r="M50" s="263"/>
      <c r="N50" s="61">
        <v>2438.3000000000002</v>
      </c>
      <c r="O50" s="61">
        <v>2438.3000000000002</v>
      </c>
      <c r="P50" s="264"/>
      <c r="Q50" s="264"/>
      <c r="R50" s="36">
        <v>0</v>
      </c>
      <c r="S50" s="37">
        <v>2438296.5699999998</v>
      </c>
      <c r="T50" s="62">
        <v>2438.3000000000002</v>
      </c>
      <c r="U50" s="20"/>
      <c r="V50" s="17" t="s">
        <v>1</v>
      </c>
      <c r="W50" s="47">
        <f t="shared" si="2"/>
        <v>100</v>
      </c>
      <c r="X50" s="47">
        <f t="shared" si="3"/>
        <v>100</v>
      </c>
    </row>
    <row r="51" spans="1:24" ht="22.5">
      <c r="A51" s="19"/>
      <c r="B51" s="57" t="s">
        <v>35</v>
      </c>
      <c r="C51" s="58">
        <v>1</v>
      </c>
      <c r="D51" s="59">
        <v>4</v>
      </c>
      <c r="E51" s="59">
        <v>10</v>
      </c>
      <c r="F51" s="60" t="s">
        <v>472</v>
      </c>
      <c r="G51" s="58" t="s">
        <v>33</v>
      </c>
      <c r="H51" s="262"/>
      <c r="I51" s="262"/>
      <c r="J51" s="262"/>
      <c r="K51" s="262"/>
      <c r="L51" s="262"/>
      <c r="M51" s="263"/>
      <c r="N51" s="61">
        <v>2438.3000000000002</v>
      </c>
      <c r="O51" s="61">
        <v>2438.3000000000002</v>
      </c>
      <c r="P51" s="264"/>
      <c r="Q51" s="264"/>
      <c r="R51" s="36">
        <v>0</v>
      </c>
      <c r="S51" s="37">
        <v>2438296.5699999998</v>
      </c>
      <c r="T51" s="62">
        <v>2438.3000000000002</v>
      </c>
      <c r="U51" s="20"/>
      <c r="V51" s="17" t="s">
        <v>1</v>
      </c>
      <c r="W51" s="47">
        <f t="shared" si="2"/>
        <v>100</v>
      </c>
      <c r="X51" s="47">
        <f t="shared" si="3"/>
        <v>100</v>
      </c>
    </row>
    <row r="52" spans="1:24" ht="45">
      <c r="A52" s="19"/>
      <c r="B52" s="57" t="s">
        <v>471</v>
      </c>
      <c r="C52" s="58">
        <v>1</v>
      </c>
      <c r="D52" s="59">
        <v>4</v>
      </c>
      <c r="E52" s="59">
        <v>10</v>
      </c>
      <c r="F52" s="60" t="s">
        <v>470</v>
      </c>
      <c r="G52" s="58" t="s">
        <v>2</v>
      </c>
      <c r="H52" s="262"/>
      <c r="I52" s="262"/>
      <c r="J52" s="262"/>
      <c r="K52" s="262"/>
      <c r="L52" s="262"/>
      <c r="M52" s="263"/>
      <c r="N52" s="61">
        <v>72</v>
      </c>
      <c r="O52" s="61">
        <v>72</v>
      </c>
      <c r="P52" s="264"/>
      <c r="Q52" s="264"/>
      <c r="R52" s="36">
        <v>0</v>
      </c>
      <c r="S52" s="37">
        <v>72000</v>
      </c>
      <c r="T52" s="62">
        <v>72</v>
      </c>
      <c r="U52" s="20"/>
      <c r="V52" s="17" t="s">
        <v>1</v>
      </c>
      <c r="W52" s="47">
        <f t="shared" si="2"/>
        <v>100</v>
      </c>
      <c r="X52" s="47">
        <f t="shared" si="3"/>
        <v>100</v>
      </c>
    </row>
    <row r="53" spans="1:24" ht="33.75">
      <c r="A53" s="19"/>
      <c r="B53" s="57" t="s">
        <v>173</v>
      </c>
      <c r="C53" s="58">
        <v>1</v>
      </c>
      <c r="D53" s="59">
        <v>4</v>
      </c>
      <c r="E53" s="59">
        <v>10</v>
      </c>
      <c r="F53" s="60" t="s">
        <v>469</v>
      </c>
      <c r="G53" s="58" t="s">
        <v>2</v>
      </c>
      <c r="H53" s="262"/>
      <c r="I53" s="262"/>
      <c r="J53" s="262"/>
      <c r="K53" s="262"/>
      <c r="L53" s="262"/>
      <c r="M53" s="263"/>
      <c r="N53" s="61">
        <v>72</v>
      </c>
      <c r="O53" s="61">
        <v>72</v>
      </c>
      <c r="P53" s="264"/>
      <c r="Q53" s="264"/>
      <c r="R53" s="36">
        <v>0</v>
      </c>
      <c r="S53" s="37">
        <v>72000</v>
      </c>
      <c r="T53" s="62">
        <v>72</v>
      </c>
      <c r="U53" s="20"/>
      <c r="V53" s="17" t="s">
        <v>1</v>
      </c>
      <c r="W53" s="47">
        <f t="shared" si="2"/>
        <v>100</v>
      </c>
      <c r="X53" s="47">
        <f t="shared" si="3"/>
        <v>100</v>
      </c>
    </row>
    <row r="54" spans="1:24" ht="22.5">
      <c r="A54" s="19"/>
      <c r="B54" s="57" t="s">
        <v>37</v>
      </c>
      <c r="C54" s="58">
        <v>1</v>
      </c>
      <c r="D54" s="59">
        <v>4</v>
      </c>
      <c r="E54" s="59">
        <v>10</v>
      </c>
      <c r="F54" s="60" t="s">
        <v>469</v>
      </c>
      <c r="G54" s="58" t="s">
        <v>36</v>
      </c>
      <c r="H54" s="262"/>
      <c r="I54" s="262"/>
      <c r="J54" s="262"/>
      <c r="K54" s="262"/>
      <c r="L54" s="262"/>
      <c r="M54" s="263"/>
      <c r="N54" s="61">
        <v>72</v>
      </c>
      <c r="O54" s="61">
        <v>72</v>
      </c>
      <c r="P54" s="264"/>
      <c r="Q54" s="264"/>
      <c r="R54" s="36">
        <v>0</v>
      </c>
      <c r="S54" s="37">
        <v>72000</v>
      </c>
      <c r="T54" s="62">
        <v>72</v>
      </c>
      <c r="U54" s="20"/>
      <c r="V54" s="17" t="s">
        <v>1</v>
      </c>
      <c r="W54" s="47">
        <f t="shared" si="2"/>
        <v>100</v>
      </c>
      <c r="X54" s="47">
        <f t="shared" si="3"/>
        <v>100</v>
      </c>
    </row>
    <row r="55" spans="1:24" ht="22.5">
      <c r="A55" s="19"/>
      <c r="B55" s="57" t="s">
        <v>35</v>
      </c>
      <c r="C55" s="58">
        <v>1</v>
      </c>
      <c r="D55" s="59">
        <v>4</v>
      </c>
      <c r="E55" s="59">
        <v>10</v>
      </c>
      <c r="F55" s="60" t="s">
        <v>469</v>
      </c>
      <c r="G55" s="58" t="s">
        <v>33</v>
      </c>
      <c r="H55" s="262"/>
      <c r="I55" s="262"/>
      <c r="J55" s="262"/>
      <c r="K55" s="262"/>
      <c r="L55" s="262"/>
      <c r="M55" s="263"/>
      <c r="N55" s="61">
        <v>72</v>
      </c>
      <c r="O55" s="61">
        <v>72</v>
      </c>
      <c r="P55" s="264"/>
      <c r="Q55" s="264"/>
      <c r="R55" s="36">
        <v>0</v>
      </c>
      <c r="S55" s="37">
        <v>72000</v>
      </c>
      <c r="T55" s="62">
        <v>72</v>
      </c>
      <c r="U55" s="20"/>
      <c r="V55" s="17" t="s">
        <v>1</v>
      </c>
      <c r="W55" s="47">
        <f t="shared" si="2"/>
        <v>100</v>
      </c>
      <c r="X55" s="47">
        <f t="shared" si="3"/>
        <v>100</v>
      </c>
    </row>
    <row r="56" spans="1:24" ht="56.25">
      <c r="A56" s="19"/>
      <c r="B56" s="57" t="s">
        <v>468</v>
      </c>
      <c r="C56" s="58">
        <v>1</v>
      </c>
      <c r="D56" s="59">
        <v>4</v>
      </c>
      <c r="E56" s="59">
        <v>10</v>
      </c>
      <c r="F56" s="60" t="s">
        <v>467</v>
      </c>
      <c r="G56" s="58" t="s">
        <v>2</v>
      </c>
      <c r="H56" s="262"/>
      <c r="I56" s="262"/>
      <c r="J56" s="262"/>
      <c r="K56" s="262"/>
      <c r="L56" s="262"/>
      <c r="M56" s="263"/>
      <c r="N56" s="61">
        <v>14.5</v>
      </c>
      <c r="O56" s="61">
        <v>14.5</v>
      </c>
      <c r="P56" s="264"/>
      <c r="Q56" s="264"/>
      <c r="R56" s="36">
        <v>0</v>
      </c>
      <c r="S56" s="37">
        <v>14500</v>
      </c>
      <c r="T56" s="62">
        <v>14.5</v>
      </c>
      <c r="U56" s="20"/>
      <c r="V56" s="17" t="s">
        <v>1</v>
      </c>
      <c r="W56" s="47">
        <f t="shared" si="2"/>
        <v>100</v>
      </c>
      <c r="X56" s="47">
        <f t="shared" si="3"/>
        <v>100</v>
      </c>
    </row>
    <row r="57" spans="1:24" ht="33.75">
      <c r="A57" s="19"/>
      <c r="B57" s="57" t="s">
        <v>173</v>
      </c>
      <c r="C57" s="58">
        <v>1</v>
      </c>
      <c r="D57" s="59">
        <v>4</v>
      </c>
      <c r="E57" s="59">
        <v>10</v>
      </c>
      <c r="F57" s="60" t="s">
        <v>466</v>
      </c>
      <c r="G57" s="58" t="s">
        <v>2</v>
      </c>
      <c r="H57" s="262"/>
      <c r="I57" s="262"/>
      <c r="J57" s="262"/>
      <c r="K57" s="262"/>
      <c r="L57" s="262"/>
      <c r="M57" s="263"/>
      <c r="N57" s="61">
        <v>14.5</v>
      </c>
      <c r="O57" s="61">
        <v>14.5</v>
      </c>
      <c r="P57" s="264"/>
      <c r="Q57" s="264"/>
      <c r="R57" s="36">
        <v>0</v>
      </c>
      <c r="S57" s="37">
        <v>14500</v>
      </c>
      <c r="T57" s="62">
        <v>14.5</v>
      </c>
      <c r="U57" s="20"/>
      <c r="V57" s="17" t="s">
        <v>1</v>
      </c>
      <c r="W57" s="47">
        <f t="shared" si="2"/>
        <v>100</v>
      </c>
      <c r="X57" s="47">
        <f t="shared" si="3"/>
        <v>100</v>
      </c>
    </row>
    <row r="58" spans="1:24" ht="22.5">
      <c r="A58" s="19"/>
      <c r="B58" s="57" t="s">
        <v>37</v>
      </c>
      <c r="C58" s="58">
        <v>1</v>
      </c>
      <c r="D58" s="59">
        <v>4</v>
      </c>
      <c r="E58" s="59">
        <v>10</v>
      </c>
      <c r="F58" s="60" t="s">
        <v>466</v>
      </c>
      <c r="G58" s="58" t="s">
        <v>36</v>
      </c>
      <c r="H58" s="262"/>
      <c r="I58" s="262"/>
      <c r="J58" s="262"/>
      <c r="K58" s="262"/>
      <c r="L58" s="262"/>
      <c r="M58" s="263"/>
      <c r="N58" s="61">
        <v>14.5</v>
      </c>
      <c r="O58" s="61">
        <v>14.5</v>
      </c>
      <c r="P58" s="264"/>
      <c r="Q58" s="264"/>
      <c r="R58" s="36">
        <v>0</v>
      </c>
      <c r="S58" s="37">
        <v>14500</v>
      </c>
      <c r="T58" s="62">
        <v>14.5</v>
      </c>
      <c r="U58" s="20"/>
      <c r="V58" s="17" t="s">
        <v>1</v>
      </c>
      <c r="W58" s="47">
        <f t="shared" si="2"/>
        <v>100</v>
      </c>
      <c r="X58" s="47">
        <f t="shared" si="3"/>
        <v>100</v>
      </c>
    </row>
    <row r="59" spans="1:24" ht="22.5">
      <c r="A59" s="19"/>
      <c r="B59" s="57" t="s">
        <v>35</v>
      </c>
      <c r="C59" s="58">
        <v>1</v>
      </c>
      <c r="D59" s="59">
        <v>4</v>
      </c>
      <c r="E59" s="59">
        <v>10</v>
      </c>
      <c r="F59" s="60" t="s">
        <v>466</v>
      </c>
      <c r="G59" s="58" t="s">
        <v>33</v>
      </c>
      <c r="H59" s="262"/>
      <c r="I59" s="262"/>
      <c r="J59" s="262"/>
      <c r="K59" s="262"/>
      <c r="L59" s="262"/>
      <c r="M59" s="263"/>
      <c r="N59" s="61">
        <v>14.5</v>
      </c>
      <c r="O59" s="61">
        <v>14.5</v>
      </c>
      <c r="P59" s="264"/>
      <c r="Q59" s="264"/>
      <c r="R59" s="36">
        <v>0</v>
      </c>
      <c r="S59" s="37">
        <v>14500</v>
      </c>
      <c r="T59" s="62">
        <v>14.5</v>
      </c>
      <c r="U59" s="20"/>
      <c r="V59" s="17" t="s">
        <v>1</v>
      </c>
      <c r="W59" s="47">
        <f t="shared" si="2"/>
        <v>100</v>
      </c>
      <c r="X59" s="47">
        <f t="shared" si="3"/>
        <v>100</v>
      </c>
    </row>
    <row r="60" spans="1:24">
      <c r="A60" s="19"/>
      <c r="B60" s="63" t="s">
        <v>313</v>
      </c>
      <c r="C60" s="33">
        <v>1</v>
      </c>
      <c r="D60" s="34">
        <v>7</v>
      </c>
      <c r="E60" s="34">
        <v>0</v>
      </c>
      <c r="F60" s="35" t="s">
        <v>15</v>
      </c>
      <c r="G60" s="33" t="s">
        <v>2</v>
      </c>
      <c r="H60" s="266"/>
      <c r="I60" s="266"/>
      <c r="J60" s="266"/>
      <c r="K60" s="266"/>
      <c r="L60" s="266"/>
      <c r="M60" s="267"/>
      <c r="N60" s="45">
        <v>130.9</v>
      </c>
      <c r="O60" s="45">
        <v>130.80000000000001</v>
      </c>
      <c r="P60" s="268"/>
      <c r="Q60" s="268"/>
      <c r="R60" s="38">
        <v>0</v>
      </c>
      <c r="S60" s="39">
        <v>122660</v>
      </c>
      <c r="T60" s="40">
        <v>122.7</v>
      </c>
      <c r="U60" s="64"/>
      <c r="V60" s="65" t="s">
        <v>1</v>
      </c>
      <c r="W60" s="66">
        <f t="shared" si="2"/>
        <v>93.735676088617254</v>
      </c>
      <c r="X60" s="66">
        <f t="shared" si="3"/>
        <v>93.807339449541288</v>
      </c>
    </row>
    <row r="61" spans="1:24" ht="22.5">
      <c r="A61" s="19"/>
      <c r="B61" s="57" t="s">
        <v>278</v>
      </c>
      <c r="C61" s="58">
        <v>1</v>
      </c>
      <c r="D61" s="59">
        <v>7</v>
      </c>
      <c r="E61" s="59">
        <v>5</v>
      </c>
      <c r="F61" s="60" t="s">
        <v>15</v>
      </c>
      <c r="G61" s="58" t="s">
        <v>2</v>
      </c>
      <c r="H61" s="262"/>
      <c r="I61" s="262"/>
      <c r="J61" s="262"/>
      <c r="K61" s="262"/>
      <c r="L61" s="262"/>
      <c r="M61" s="263"/>
      <c r="N61" s="61">
        <v>130.9</v>
      </c>
      <c r="O61" s="61">
        <v>130.80000000000001</v>
      </c>
      <c r="P61" s="264"/>
      <c r="Q61" s="264"/>
      <c r="R61" s="36">
        <v>0</v>
      </c>
      <c r="S61" s="37">
        <v>122660</v>
      </c>
      <c r="T61" s="62">
        <v>122.7</v>
      </c>
      <c r="U61" s="20"/>
      <c r="V61" s="17" t="s">
        <v>1</v>
      </c>
      <c r="W61" s="47">
        <f t="shared" si="2"/>
        <v>93.735676088617254</v>
      </c>
      <c r="X61" s="47">
        <f t="shared" si="3"/>
        <v>93.807339449541288</v>
      </c>
    </row>
    <row r="62" spans="1:24" ht="22.5">
      <c r="A62" s="19"/>
      <c r="B62" s="57" t="s">
        <v>14</v>
      </c>
      <c r="C62" s="58">
        <v>1</v>
      </c>
      <c r="D62" s="59">
        <v>7</v>
      </c>
      <c r="E62" s="59">
        <v>5</v>
      </c>
      <c r="F62" s="60" t="s">
        <v>13</v>
      </c>
      <c r="G62" s="58" t="s">
        <v>2</v>
      </c>
      <c r="H62" s="262"/>
      <c r="I62" s="262"/>
      <c r="J62" s="262"/>
      <c r="K62" s="262"/>
      <c r="L62" s="262"/>
      <c r="M62" s="263"/>
      <c r="N62" s="61">
        <v>130.9</v>
      </c>
      <c r="O62" s="61">
        <v>130.80000000000001</v>
      </c>
      <c r="P62" s="264"/>
      <c r="Q62" s="264"/>
      <c r="R62" s="36">
        <v>0</v>
      </c>
      <c r="S62" s="37">
        <v>122660</v>
      </c>
      <c r="T62" s="62">
        <v>122.7</v>
      </c>
      <c r="U62" s="20"/>
      <c r="V62" s="17" t="s">
        <v>1</v>
      </c>
      <c r="W62" s="47">
        <f t="shared" si="2"/>
        <v>93.735676088617254</v>
      </c>
      <c r="X62" s="47">
        <f t="shared" si="3"/>
        <v>93.807339449541288</v>
      </c>
    </row>
    <row r="63" spans="1:24" ht="22.5">
      <c r="A63" s="19"/>
      <c r="B63" s="57" t="s">
        <v>158</v>
      </c>
      <c r="C63" s="58">
        <v>1</v>
      </c>
      <c r="D63" s="59">
        <v>7</v>
      </c>
      <c r="E63" s="59">
        <v>5</v>
      </c>
      <c r="F63" s="60" t="s">
        <v>157</v>
      </c>
      <c r="G63" s="58" t="s">
        <v>2</v>
      </c>
      <c r="H63" s="262"/>
      <c r="I63" s="262"/>
      <c r="J63" s="262"/>
      <c r="K63" s="262"/>
      <c r="L63" s="262"/>
      <c r="M63" s="263"/>
      <c r="N63" s="61">
        <v>114</v>
      </c>
      <c r="O63" s="61">
        <v>114</v>
      </c>
      <c r="P63" s="264"/>
      <c r="Q63" s="264"/>
      <c r="R63" s="36">
        <v>0</v>
      </c>
      <c r="S63" s="37">
        <v>105830</v>
      </c>
      <c r="T63" s="62">
        <v>105.8</v>
      </c>
      <c r="U63" s="20"/>
      <c r="V63" s="17" t="s">
        <v>1</v>
      </c>
      <c r="W63" s="47">
        <f t="shared" si="2"/>
        <v>92.807017543859644</v>
      </c>
      <c r="X63" s="47">
        <f t="shared" si="3"/>
        <v>92.807017543859644</v>
      </c>
    </row>
    <row r="64" spans="1:24" ht="33.75">
      <c r="A64" s="19"/>
      <c r="B64" s="57" t="s">
        <v>263</v>
      </c>
      <c r="C64" s="58">
        <v>1</v>
      </c>
      <c r="D64" s="59">
        <v>7</v>
      </c>
      <c r="E64" s="59">
        <v>5</v>
      </c>
      <c r="F64" s="60" t="s">
        <v>262</v>
      </c>
      <c r="G64" s="58" t="s">
        <v>2</v>
      </c>
      <c r="H64" s="262"/>
      <c r="I64" s="262"/>
      <c r="J64" s="262"/>
      <c r="K64" s="262"/>
      <c r="L64" s="262"/>
      <c r="M64" s="263"/>
      <c r="N64" s="61">
        <v>114</v>
      </c>
      <c r="O64" s="61">
        <v>114</v>
      </c>
      <c r="P64" s="264"/>
      <c r="Q64" s="264"/>
      <c r="R64" s="36">
        <v>0</v>
      </c>
      <c r="S64" s="37">
        <v>105830</v>
      </c>
      <c r="T64" s="62">
        <v>105.8</v>
      </c>
      <c r="U64" s="20"/>
      <c r="V64" s="17" t="s">
        <v>1</v>
      </c>
      <c r="W64" s="47">
        <f t="shared" si="2"/>
        <v>92.807017543859644</v>
      </c>
      <c r="X64" s="47">
        <f t="shared" si="3"/>
        <v>92.807017543859644</v>
      </c>
    </row>
    <row r="65" spans="1:24" ht="22.5">
      <c r="A65" s="19"/>
      <c r="B65" s="57" t="s">
        <v>261</v>
      </c>
      <c r="C65" s="58">
        <v>1</v>
      </c>
      <c r="D65" s="59">
        <v>7</v>
      </c>
      <c r="E65" s="59">
        <v>5</v>
      </c>
      <c r="F65" s="60" t="s">
        <v>260</v>
      </c>
      <c r="G65" s="58" t="s">
        <v>2</v>
      </c>
      <c r="H65" s="262"/>
      <c r="I65" s="262"/>
      <c r="J65" s="262"/>
      <c r="K65" s="262"/>
      <c r="L65" s="262"/>
      <c r="M65" s="263"/>
      <c r="N65" s="61">
        <v>114</v>
      </c>
      <c r="O65" s="61">
        <v>114</v>
      </c>
      <c r="P65" s="264"/>
      <c r="Q65" s="264"/>
      <c r="R65" s="36">
        <v>0</v>
      </c>
      <c r="S65" s="37">
        <v>105830</v>
      </c>
      <c r="T65" s="62">
        <v>105.8</v>
      </c>
      <c r="U65" s="20"/>
      <c r="V65" s="17" t="s">
        <v>1</v>
      </c>
      <c r="W65" s="47">
        <f t="shared" si="2"/>
        <v>92.807017543859644</v>
      </c>
      <c r="X65" s="47">
        <f t="shared" si="3"/>
        <v>92.807017543859644</v>
      </c>
    </row>
    <row r="66" spans="1:24" ht="22.5">
      <c r="A66" s="19"/>
      <c r="B66" s="57" t="s">
        <v>37</v>
      </c>
      <c r="C66" s="58">
        <v>1</v>
      </c>
      <c r="D66" s="59">
        <v>7</v>
      </c>
      <c r="E66" s="59">
        <v>5</v>
      </c>
      <c r="F66" s="60" t="s">
        <v>260</v>
      </c>
      <c r="G66" s="58" t="s">
        <v>36</v>
      </c>
      <c r="H66" s="262"/>
      <c r="I66" s="262"/>
      <c r="J66" s="262"/>
      <c r="K66" s="262"/>
      <c r="L66" s="262"/>
      <c r="M66" s="263"/>
      <c r="N66" s="61">
        <v>114</v>
      </c>
      <c r="O66" s="61">
        <v>114</v>
      </c>
      <c r="P66" s="264"/>
      <c r="Q66" s="264"/>
      <c r="R66" s="36">
        <v>0</v>
      </c>
      <c r="S66" s="37">
        <v>105830</v>
      </c>
      <c r="T66" s="62">
        <v>105.8</v>
      </c>
      <c r="U66" s="20"/>
      <c r="V66" s="17" t="s">
        <v>1</v>
      </c>
      <c r="W66" s="47">
        <f t="shared" si="2"/>
        <v>92.807017543859644</v>
      </c>
      <c r="X66" s="47">
        <f t="shared" si="3"/>
        <v>92.807017543859644</v>
      </c>
    </row>
    <row r="67" spans="1:24" ht="22.5">
      <c r="A67" s="19"/>
      <c r="B67" s="57" t="s">
        <v>35</v>
      </c>
      <c r="C67" s="58">
        <v>1</v>
      </c>
      <c r="D67" s="59">
        <v>7</v>
      </c>
      <c r="E67" s="59">
        <v>5</v>
      </c>
      <c r="F67" s="60" t="s">
        <v>260</v>
      </c>
      <c r="G67" s="58" t="s">
        <v>33</v>
      </c>
      <c r="H67" s="262"/>
      <c r="I67" s="262"/>
      <c r="J67" s="262"/>
      <c r="K67" s="262"/>
      <c r="L67" s="262"/>
      <c r="M67" s="263"/>
      <c r="N67" s="61">
        <v>114</v>
      </c>
      <c r="O67" s="61">
        <v>114</v>
      </c>
      <c r="P67" s="264"/>
      <c r="Q67" s="264"/>
      <c r="R67" s="36">
        <v>0</v>
      </c>
      <c r="S67" s="37">
        <v>105830</v>
      </c>
      <c r="T67" s="62">
        <v>105.8</v>
      </c>
      <c r="U67" s="20"/>
      <c r="V67" s="17" t="s">
        <v>1</v>
      </c>
      <c r="W67" s="47">
        <f t="shared" si="2"/>
        <v>92.807017543859644</v>
      </c>
      <c r="X67" s="47">
        <f t="shared" si="3"/>
        <v>92.807017543859644</v>
      </c>
    </row>
    <row r="68" spans="1:24">
      <c r="A68" s="19"/>
      <c r="B68" s="57" t="s">
        <v>177</v>
      </c>
      <c r="C68" s="58">
        <v>1</v>
      </c>
      <c r="D68" s="59">
        <v>7</v>
      </c>
      <c r="E68" s="59">
        <v>5</v>
      </c>
      <c r="F68" s="60" t="s">
        <v>259</v>
      </c>
      <c r="G68" s="58" t="s">
        <v>2</v>
      </c>
      <c r="H68" s="262"/>
      <c r="I68" s="262"/>
      <c r="J68" s="262"/>
      <c r="K68" s="262"/>
      <c r="L68" s="262"/>
      <c r="M68" s="263"/>
      <c r="N68" s="61">
        <v>16.899999999999999</v>
      </c>
      <c r="O68" s="61">
        <v>16.8</v>
      </c>
      <c r="P68" s="264"/>
      <c r="Q68" s="264"/>
      <c r="R68" s="36">
        <v>0</v>
      </c>
      <c r="S68" s="37">
        <v>16830</v>
      </c>
      <c r="T68" s="62">
        <v>16.899999999999999</v>
      </c>
      <c r="U68" s="20"/>
      <c r="V68" s="17" t="s">
        <v>1</v>
      </c>
      <c r="W68" s="47">
        <f t="shared" si="2"/>
        <v>100</v>
      </c>
      <c r="X68" s="47">
        <f t="shared" si="3"/>
        <v>100.59523809523809</v>
      </c>
    </row>
    <row r="69" spans="1:24" ht="33.75">
      <c r="A69" s="19"/>
      <c r="B69" s="57" t="s">
        <v>785</v>
      </c>
      <c r="C69" s="58">
        <v>1</v>
      </c>
      <c r="D69" s="59">
        <v>7</v>
      </c>
      <c r="E69" s="59">
        <v>5</v>
      </c>
      <c r="F69" s="60" t="s">
        <v>784</v>
      </c>
      <c r="G69" s="58" t="s">
        <v>2</v>
      </c>
      <c r="H69" s="262"/>
      <c r="I69" s="262"/>
      <c r="J69" s="262"/>
      <c r="K69" s="262"/>
      <c r="L69" s="262"/>
      <c r="M69" s="263"/>
      <c r="N69" s="61">
        <v>16.899999999999999</v>
      </c>
      <c r="O69" s="61">
        <v>16.8</v>
      </c>
      <c r="P69" s="264"/>
      <c r="Q69" s="264"/>
      <c r="R69" s="36">
        <v>0</v>
      </c>
      <c r="S69" s="37">
        <v>16830</v>
      </c>
      <c r="T69" s="62">
        <v>16.899999999999999</v>
      </c>
      <c r="U69" s="20"/>
      <c r="V69" s="17" t="s">
        <v>1</v>
      </c>
      <c r="W69" s="47">
        <f t="shared" si="2"/>
        <v>100</v>
      </c>
      <c r="X69" s="47">
        <f t="shared" si="3"/>
        <v>100.59523809523809</v>
      </c>
    </row>
    <row r="70" spans="1:24" ht="22.5">
      <c r="A70" s="19"/>
      <c r="B70" s="57" t="s">
        <v>232</v>
      </c>
      <c r="C70" s="58">
        <v>1</v>
      </c>
      <c r="D70" s="59">
        <v>7</v>
      </c>
      <c r="E70" s="59">
        <v>5</v>
      </c>
      <c r="F70" s="60" t="s">
        <v>783</v>
      </c>
      <c r="G70" s="58" t="s">
        <v>2</v>
      </c>
      <c r="H70" s="262"/>
      <c r="I70" s="262"/>
      <c r="J70" s="262"/>
      <c r="K70" s="262"/>
      <c r="L70" s="262"/>
      <c r="M70" s="263"/>
      <c r="N70" s="61">
        <v>16.899999999999999</v>
      </c>
      <c r="O70" s="61">
        <v>16.8</v>
      </c>
      <c r="P70" s="264"/>
      <c r="Q70" s="264"/>
      <c r="R70" s="36">
        <v>0</v>
      </c>
      <c r="S70" s="37">
        <v>16830</v>
      </c>
      <c r="T70" s="62">
        <v>16.899999999999999</v>
      </c>
      <c r="U70" s="20"/>
      <c r="V70" s="17" t="s">
        <v>1</v>
      </c>
      <c r="W70" s="47">
        <f t="shared" si="2"/>
        <v>100</v>
      </c>
      <c r="X70" s="47">
        <f t="shared" si="3"/>
        <v>100.59523809523809</v>
      </c>
    </row>
    <row r="71" spans="1:24" ht="22.5">
      <c r="A71" s="19"/>
      <c r="B71" s="57" t="s">
        <v>37</v>
      </c>
      <c r="C71" s="58">
        <v>1</v>
      </c>
      <c r="D71" s="59">
        <v>7</v>
      </c>
      <c r="E71" s="59">
        <v>5</v>
      </c>
      <c r="F71" s="60" t="s">
        <v>783</v>
      </c>
      <c r="G71" s="58" t="s">
        <v>36</v>
      </c>
      <c r="H71" s="262"/>
      <c r="I71" s="262"/>
      <c r="J71" s="262"/>
      <c r="K71" s="262"/>
      <c r="L71" s="262"/>
      <c r="M71" s="263"/>
      <c r="N71" s="61">
        <v>16.899999999999999</v>
      </c>
      <c r="O71" s="61">
        <v>16.8</v>
      </c>
      <c r="P71" s="264"/>
      <c r="Q71" s="264"/>
      <c r="R71" s="36">
        <v>0</v>
      </c>
      <c r="S71" s="37">
        <v>16830</v>
      </c>
      <c r="T71" s="62">
        <v>16.899999999999999</v>
      </c>
      <c r="U71" s="20"/>
      <c r="V71" s="17" t="s">
        <v>1</v>
      </c>
      <c r="W71" s="47">
        <f t="shared" si="2"/>
        <v>100</v>
      </c>
      <c r="X71" s="47">
        <f t="shared" si="3"/>
        <v>100.59523809523809</v>
      </c>
    </row>
    <row r="72" spans="1:24" ht="22.5">
      <c r="A72" s="19"/>
      <c r="B72" s="57" t="s">
        <v>35</v>
      </c>
      <c r="C72" s="58">
        <v>1</v>
      </c>
      <c r="D72" s="59">
        <v>7</v>
      </c>
      <c r="E72" s="59">
        <v>5</v>
      </c>
      <c r="F72" s="60" t="s">
        <v>783</v>
      </c>
      <c r="G72" s="58" t="s">
        <v>33</v>
      </c>
      <c r="H72" s="262"/>
      <c r="I72" s="262"/>
      <c r="J72" s="262"/>
      <c r="K72" s="262"/>
      <c r="L72" s="262"/>
      <c r="M72" s="263"/>
      <c r="N72" s="61">
        <v>16.899999999999999</v>
      </c>
      <c r="O72" s="61">
        <v>16.8</v>
      </c>
      <c r="P72" s="264"/>
      <c r="Q72" s="264"/>
      <c r="R72" s="36">
        <v>0</v>
      </c>
      <c r="S72" s="37">
        <v>16830</v>
      </c>
      <c r="T72" s="62">
        <v>16.899999999999999</v>
      </c>
      <c r="U72" s="20"/>
      <c r="V72" s="17" t="s">
        <v>1</v>
      </c>
      <c r="W72" s="47">
        <f t="shared" si="2"/>
        <v>100</v>
      </c>
      <c r="X72" s="47">
        <f t="shared" si="3"/>
        <v>100.59523809523809</v>
      </c>
    </row>
    <row r="73" spans="1:24" ht="33.75">
      <c r="A73" s="19"/>
      <c r="B73" s="56" t="s">
        <v>782</v>
      </c>
      <c r="C73" s="28">
        <v>8</v>
      </c>
      <c r="D73" s="48">
        <v>0</v>
      </c>
      <c r="E73" s="48">
        <v>0</v>
      </c>
      <c r="F73" s="49" t="s">
        <v>15</v>
      </c>
      <c r="G73" s="28" t="s">
        <v>2</v>
      </c>
      <c r="H73" s="294"/>
      <c r="I73" s="294"/>
      <c r="J73" s="294"/>
      <c r="K73" s="294"/>
      <c r="L73" s="294"/>
      <c r="M73" s="295"/>
      <c r="N73" s="50">
        <v>1269450</v>
      </c>
      <c r="O73" s="50">
        <v>1270082.8</v>
      </c>
      <c r="P73" s="296"/>
      <c r="Q73" s="296"/>
      <c r="R73" s="51">
        <v>0</v>
      </c>
      <c r="S73" s="52">
        <v>1216681814.1700003</v>
      </c>
      <c r="T73" s="53">
        <v>1216681.8</v>
      </c>
      <c r="U73" s="54"/>
      <c r="V73" s="55" t="s">
        <v>1</v>
      </c>
      <c r="W73" s="70">
        <f t="shared" ref="W73:W136" si="4">SUM(T73/N73*100)</f>
        <v>95.843223443223451</v>
      </c>
      <c r="X73" s="70">
        <f t="shared" ref="X73:X136" si="5">SUM(T73/O73*100)</f>
        <v>95.795470972443681</v>
      </c>
    </row>
    <row r="74" spans="1:24">
      <c r="A74" s="19"/>
      <c r="B74" s="63" t="s">
        <v>533</v>
      </c>
      <c r="C74" s="33">
        <v>8</v>
      </c>
      <c r="D74" s="34">
        <v>4</v>
      </c>
      <c r="E74" s="34">
        <v>0</v>
      </c>
      <c r="F74" s="35" t="s">
        <v>15</v>
      </c>
      <c r="G74" s="33" t="s">
        <v>2</v>
      </c>
      <c r="H74" s="266"/>
      <c r="I74" s="266"/>
      <c r="J74" s="266"/>
      <c r="K74" s="266"/>
      <c r="L74" s="266"/>
      <c r="M74" s="267"/>
      <c r="N74" s="45">
        <v>10702</v>
      </c>
      <c r="O74" s="45">
        <v>10702</v>
      </c>
      <c r="P74" s="268"/>
      <c r="Q74" s="268"/>
      <c r="R74" s="38">
        <v>0</v>
      </c>
      <c r="S74" s="39">
        <v>607362.29</v>
      </c>
      <c r="T74" s="40">
        <v>607.4</v>
      </c>
      <c r="U74" s="64"/>
      <c r="V74" s="65" t="s">
        <v>1</v>
      </c>
      <c r="W74" s="66">
        <f t="shared" si="4"/>
        <v>5.6755746589422538</v>
      </c>
      <c r="X74" s="66">
        <f t="shared" si="5"/>
        <v>5.6755746589422538</v>
      </c>
    </row>
    <row r="75" spans="1:24">
      <c r="A75" s="19"/>
      <c r="B75" s="57" t="s">
        <v>486</v>
      </c>
      <c r="C75" s="58">
        <v>8</v>
      </c>
      <c r="D75" s="59">
        <v>4</v>
      </c>
      <c r="E75" s="59">
        <v>10</v>
      </c>
      <c r="F75" s="60" t="s">
        <v>15</v>
      </c>
      <c r="G75" s="58" t="s">
        <v>2</v>
      </c>
      <c r="H75" s="262"/>
      <c r="I75" s="262"/>
      <c r="J75" s="262"/>
      <c r="K75" s="262"/>
      <c r="L75" s="262"/>
      <c r="M75" s="263"/>
      <c r="N75" s="61">
        <v>10702</v>
      </c>
      <c r="O75" s="61">
        <v>10702</v>
      </c>
      <c r="P75" s="264"/>
      <c r="Q75" s="264"/>
      <c r="R75" s="36">
        <v>0</v>
      </c>
      <c r="S75" s="37">
        <v>607362.29</v>
      </c>
      <c r="T75" s="62">
        <v>607.4</v>
      </c>
      <c r="U75" s="20"/>
      <c r="V75" s="17" t="s">
        <v>1</v>
      </c>
      <c r="W75" s="47">
        <f t="shared" si="4"/>
        <v>5.6755746589422538</v>
      </c>
      <c r="X75" s="47">
        <f t="shared" si="5"/>
        <v>5.6755746589422538</v>
      </c>
    </row>
    <row r="76" spans="1:24" ht="22.5">
      <c r="A76" s="19"/>
      <c r="B76" s="57" t="s">
        <v>14</v>
      </c>
      <c r="C76" s="58">
        <v>8</v>
      </c>
      <c r="D76" s="59">
        <v>4</v>
      </c>
      <c r="E76" s="59">
        <v>10</v>
      </c>
      <c r="F76" s="60" t="s">
        <v>13</v>
      </c>
      <c r="G76" s="58" t="s">
        <v>2</v>
      </c>
      <c r="H76" s="262"/>
      <c r="I76" s="262"/>
      <c r="J76" s="262"/>
      <c r="K76" s="262"/>
      <c r="L76" s="262"/>
      <c r="M76" s="263"/>
      <c r="N76" s="61">
        <v>10702</v>
      </c>
      <c r="O76" s="61">
        <v>10702</v>
      </c>
      <c r="P76" s="264"/>
      <c r="Q76" s="264"/>
      <c r="R76" s="36">
        <v>0</v>
      </c>
      <c r="S76" s="37">
        <v>607362.29</v>
      </c>
      <c r="T76" s="62">
        <v>607.4</v>
      </c>
      <c r="U76" s="20"/>
      <c r="V76" s="17" t="s">
        <v>1</v>
      </c>
      <c r="W76" s="47">
        <f t="shared" si="4"/>
        <v>5.6755746589422538</v>
      </c>
      <c r="X76" s="47">
        <f t="shared" si="5"/>
        <v>5.6755746589422538</v>
      </c>
    </row>
    <row r="77" spans="1:24" ht="45">
      <c r="A77" s="19"/>
      <c r="B77" s="57" t="s">
        <v>477</v>
      </c>
      <c r="C77" s="58">
        <v>8</v>
      </c>
      <c r="D77" s="59">
        <v>4</v>
      </c>
      <c r="E77" s="59">
        <v>10</v>
      </c>
      <c r="F77" s="60" t="s">
        <v>476</v>
      </c>
      <c r="G77" s="58" t="s">
        <v>2</v>
      </c>
      <c r="H77" s="262"/>
      <c r="I77" s="262"/>
      <c r="J77" s="262"/>
      <c r="K77" s="262"/>
      <c r="L77" s="262"/>
      <c r="M77" s="263"/>
      <c r="N77" s="61">
        <v>10702</v>
      </c>
      <c r="O77" s="61">
        <v>10702</v>
      </c>
      <c r="P77" s="264"/>
      <c r="Q77" s="264"/>
      <c r="R77" s="36">
        <v>0</v>
      </c>
      <c r="S77" s="37">
        <v>607362.29</v>
      </c>
      <c r="T77" s="62">
        <v>607.4</v>
      </c>
      <c r="U77" s="20"/>
      <c r="V77" s="17" t="s">
        <v>1</v>
      </c>
      <c r="W77" s="47">
        <f t="shared" si="4"/>
        <v>5.6755746589422538</v>
      </c>
      <c r="X77" s="47">
        <f t="shared" si="5"/>
        <v>5.6755746589422538</v>
      </c>
    </row>
    <row r="78" spans="1:24" ht="45">
      <c r="A78" s="19"/>
      <c r="B78" s="57" t="s">
        <v>475</v>
      </c>
      <c r="C78" s="58">
        <v>8</v>
      </c>
      <c r="D78" s="59">
        <v>4</v>
      </c>
      <c r="E78" s="59">
        <v>10</v>
      </c>
      <c r="F78" s="60" t="s">
        <v>474</v>
      </c>
      <c r="G78" s="58" t="s">
        <v>2</v>
      </c>
      <c r="H78" s="262"/>
      <c r="I78" s="262"/>
      <c r="J78" s="262"/>
      <c r="K78" s="262"/>
      <c r="L78" s="262"/>
      <c r="M78" s="263"/>
      <c r="N78" s="61">
        <v>512</v>
      </c>
      <c r="O78" s="61">
        <v>512</v>
      </c>
      <c r="P78" s="264"/>
      <c r="Q78" s="264"/>
      <c r="R78" s="36">
        <v>0</v>
      </c>
      <c r="S78" s="37">
        <v>458402.29</v>
      </c>
      <c r="T78" s="62">
        <v>458.4</v>
      </c>
      <c r="U78" s="20"/>
      <c r="V78" s="17" t="s">
        <v>1</v>
      </c>
      <c r="W78" s="47">
        <f t="shared" si="4"/>
        <v>89.53125</v>
      </c>
      <c r="X78" s="47">
        <f t="shared" si="5"/>
        <v>89.53125</v>
      </c>
    </row>
    <row r="79" spans="1:24" ht="33.75">
      <c r="A79" s="19"/>
      <c r="B79" s="57" t="s">
        <v>473</v>
      </c>
      <c r="C79" s="58">
        <v>8</v>
      </c>
      <c r="D79" s="59">
        <v>4</v>
      </c>
      <c r="E79" s="59">
        <v>10</v>
      </c>
      <c r="F79" s="60" t="s">
        <v>472</v>
      </c>
      <c r="G79" s="58" t="s">
        <v>2</v>
      </c>
      <c r="H79" s="262"/>
      <c r="I79" s="262"/>
      <c r="J79" s="262"/>
      <c r="K79" s="262"/>
      <c r="L79" s="262"/>
      <c r="M79" s="263"/>
      <c r="N79" s="61">
        <v>512</v>
      </c>
      <c r="O79" s="61">
        <v>512</v>
      </c>
      <c r="P79" s="264"/>
      <c r="Q79" s="264"/>
      <c r="R79" s="36">
        <v>0</v>
      </c>
      <c r="S79" s="37">
        <v>458402.29</v>
      </c>
      <c r="T79" s="62">
        <v>458.4</v>
      </c>
      <c r="U79" s="20"/>
      <c r="V79" s="17" t="s">
        <v>1</v>
      </c>
      <c r="W79" s="47">
        <f t="shared" si="4"/>
        <v>89.53125</v>
      </c>
      <c r="X79" s="47">
        <f t="shared" si="5"/>
        <v>89.53125</v>
      </c>
    </row>
    <row r="80" spans="1:24" ht="22.5">
      <c r="A80" s="19"/>
      <c r="B80" s="24" t="s">
        <v>37</v>
      </c>
      <c r="C80" s="31">
        <v>8</v>
      </c>
      <c r="D80" s="32">
        <v>4</v>
      </c>
      <c r="E80" s="32">
        <v>10</v>
      </c>
      <c r="F80" s="30" t="s">
        <v>472</v>
      </c>
      <c r="G80" s="31" t="s">
        <v>36</v>
      </c>
      <c r="H80" s="299"/>
      <c r="I80" s="299"/>
      <c r="J80" s="299"/>
      <c r="K80" s="299"/>
      <c r="L80" s="299"/>
      <c r="M80" s="300"/>
      <c r="N80" s="46">
        <v>512</v>
      </c>
      <c r="O80" s="46">
        <v>512</v>
      </c>
      <c r="P80" s="301"/>
      <c r="Q80" s="301"/>
      <c r="R80" s="36">
        <v>0</v>
      </c>
      <c r="S80" s="37">
        <v>458402.29</v>
      </c>
      <c r="T80" s="41">
        <v>458.4</v>
      </c>
      <c r="U80" s="20"/>
      <c r="V80" s="17" t="s">
        <v>1</v>
      </c>
      <c r="W80" s="47">
        <f t="shared" si="4"/>
        <v>89.53125</v>
      </c>
      <c r="X80" s="47">
        <f t="shared" si="5"/>
        <v>89.53125</v>
      </c>
    </row>
    <row r="81" spans="1:24" ht="22.5">
      <c r="A81" s="19"/>
      <c r="B81" s="24" t="s">
        <v>35</v>
      </c>
      <c r="C81" s="31">
        <v>8</v>
      </c>
      <c r="D81" s="32">
        <v>4</v>
      </c>
      <c r="E81" s="32">
        <v>10</v>
      </c>
      <c r="F81" s="30" t="s">
        <v>472</v>
      </c>
      <c r="G81" s="31" t="s">
        <v>33</v>
      </c>
      <c r="H81" s="299"/>
      <c r="I81" s="299"/>
      <c r="J81" s="299"/>
      <c r="K81" s="299"/>
      <c r="L81" s="299"/>
      <c r="M81" s="300"/>
      <c r="N81" s="46">
        <v>512</v>
      </c>
      <c r="O81" s="46">
        <v>512</v>
      </c>
      <c r="P81" s="301"/>
      <c r="Q81" s="301"/>
      <c r="R81" s="36">
        <v>0</v>
      </c>
      <c r="S81" s="37">
        <v>458402.29</v>
      </c>
      <c r="T81" s="41">
        <v>458.4</v>
      </c>
      <c r="U81" s="20"/>
      <c r="V81" s="17" t="s">
        <v>1</v>
      </c>
      <c r="W81" s="47">
        <f t="shared" si="4"/>
        <v>89.53125</v>
      </c>
      <c r="X81" s="47">
        <f t="shared" si="5"/>
        <v>89.53125</v>
      </c>
    </row>
    <row r="82" spans="1:24" ht="45">
      <c r="A82" s="19"/>
      <c r="B82" s="57" t="s">
        <v>471</v>
      </c>
      <c r="C82" s="58">
        <v>8</v>
      </c>
      <c r="D82" s="59">
        <v>4</v>
      </c>
      <c r="E82" s="59">
        <v>10</v>
      </c>
      <c r="F82" s="60" t="s">
        <v>470</v>
      </c>
      <c r="G82" s="58" t="s">
        <v>2</v>
      </c>
      <c r="H82" s="262"/>
      <c r="I82" s="262"/>
      <c r="J82" s="262"/>
      <c r="K82" s="262"/>
      <c r="L82" s="262"/>
      <c r="M82" s="263"/>
      <c r="N82" s="61">
        <v>100</v>
      </c>
      <c r="O82" s="61">
        <v>100</v>
      </c>
      <c r="P82" s="264"/>
      <c r="Q82" s="264"/>
      <c r="R82" s="36">
        <v>0</v>
      </c>
      <c r="S82" s="37">
        <v>99960</v>
      </c>
      <c r="T82" s="62">
        <v>100</v>
      </c>
      <c r="U82" s="20"/>
      <c r="V82" s="17" t="s">
        <v>1</v>
      </c>
      <c r="W82" s="47">
        <f t="shared" si="4"/>
        <v>100</v>
      </c>
      <c r="X82" s="47">
        <f t="shared" si="5"/>
        <v>100</v>
      </c>
    </row>
    <row r="83" spans="1:24" ht="33.75">
      <c r="A83" s="19"/>
      <c r="B83" s="57" t="s">
        <v>173</v>
      </c>
      <c r="C83" s="58">
        <v>8</v>
      </c>
      <c r="D83" s="59">
        <v>4</v>
      </c>
      <c r="E83" s="59">
        <v>10</v>
      </c>
      <c r="F83" s="60" t="s">
        <v>469</v>
      </c>
      <c r="G83" s="58" t="s">
        <v>2</v>
      </c>
      <c r="H83" s="262"/>
      <c r="I83" s="262"/>
      <c r="J83" s="262"/>
      <c r="K83" s="262"/>
      <c r="L83" s="262"/>
      <c r="M83" s="263"/>
      <c r="N83" s="61">
        <v>100</v>
      </c>
      <c r="O83" s="61">
        <v>100</v>
      </c>
      <c r="P83" s="264"/>
      <c r="Q83" s="264"/>
      <c r="R83" s="36">
        <v>0</v>
      </c>
      <c r="S83" s="37">
        <v>99960</v>
      </c>
      <c r="T83" s="62">
        <v>100</v>
      </c>
      <c r="U83" s="20"/>
      <c r="V83" s="17" t="s">
        <v>1</v>
      </c>
      <c r="W83" s="47">
        <f t="shared" si="4"/>
        <v>100</v>
      </c>
      <c r="X83" s="47">
        <f t="shared" si="5"/>
        <v>100</v>
      </c>
    </row>
    <row r="84" spans="1:24" ht="22.5">
      <c r="A84" s="19"/>
      <c r="B84" s="57" t="s">
        <v>37</v>
      </c>
      <c r="C84" s="58">
        <v>8</v>
      </c>
      <c r="D84" s="59">
        <v>4</v>
      </c>
      <c r="E84" s="59">
        <v>10</v>
      </c>
      <c r="F84" s="60" t="s">
        <v>469</v>
      </c>
      <c r="G84" s="58" t="s">
        <v>36</v>
      </c>
      <c r="H84" s="262"/>
      <c r="I84" s="262"/>
      <c r="J84" s="262"/>
      <c r="K84" s="262"/>
      <c r="L84" s="262"/>
      <c r="M84" s="263"/>
      <c r="N84" s="61">
        <v>100</v>
      </c>
      <c r="O84" s="61">
        <v>100</v>
      </c>
      <c r="P84" s="264"/>
      <c r="Q84" s="264"/>
      <c r="R84" s="36">
        <v>0</v>
      </c>
      <c r="S84" s="37">
        <v>99960</v>
      </c>
      <c r="T84" s="62">
        <v>100</v>
      </c>
      <c r="U84" s="20"/>
      <c r="V84" s="17" t="s">
        <v>1</v>
      </c>
      <c r="W84" s="47">
        <f t="shared" si="4"/>
        <v>100</v>
      </c>
      <c r="X84" s="47">
        <f t="shared" si="5"/>
        <v>100</v>
      </c>
    </row>
    <row r="85" spans="1:24" ht="22.5">
      <c r="A85" s="19"/>
      <c r="B85" s="57" t="s">
        <v>35</v>
      </c>
      <c r="C85" s="58">
        <v>8</v>
      </c>
      <c r="D85" s="59">
        <v>4</v>
      </c>
      <c r="E85" s="59">
        <v>10</v>
      </c>
      <c r="F85" s="60" t="s">
        <v>469</v>
      </c>
      <c r="G85" s="58" t="s">
        <v>33</v>
      </c>
      <c r="H85" s="262"/>
      <c r="I85" s="262"/>
      <c r="J85" s="262"/>
      <c r="K85" s="262"/>
      <c r="L85" s="262"/>
      <c r="M85" s="263"/>
      <c r="N85" s="61">
        <v>100</v>
      </c>
      <c r="O85" s="61">
        <v>100</v>
      </c>
      <c r="P85" s="264"/>
      <c r="Q85" s="264"/>
      <c r="R85" s="36">
        <v>0</v>
      </c>
      <c r="S85" s="37">
        <v>99960</v>
      </c>
      <c r="T85" s="62">
        <v>100</v>
      </c>
      <c r="U85" s="20"/>
      <c r="V85" s="17" t="s">
        <v>1</v>
      </c>
      <c r="W85" s="47">
        <f t="shared" si="4"/>
        <v>100</v>
      </c>
      <c r="X85" s="47">
        <f t="shared" si="5"/>
        <v>100</v>
      </c>
    </row>
    <row r="86" spans="1:24" ht="56.25">
      <c r="A86" s="19"/>
      <c r="B86" s="57" t="s">
        <v>468</v>
      </c>
      <c r="C86" s="58">
        <v>8</v>
      </c>
      <c r="D86" s="59">
        <v>4</v>
      </c>
      <c r="E86" s="59">
        <v>10</v>
      </c>
      <c r="F86" s="60" t="s">
        <v>467</v>
      </c>
      <c r="G86" s="58" t="s">
        <v>2</v>
      </c>
      <c r="H86" s="262"/>
      <c r="I86" s="262"/>
      <c r="J86" s="262"/>
      <c r="K86" s="262"/>
      <c r="L86" s="262"/>
      <c r="M86" s="263"/>
      <c r="N86" s="61">
        <v>49</v>
      </c>
      <c r="O86" s="61">
        <v>49</v>
      </c>
      <c r="P86" s="264"/>
      <c r="Q86" s="264"/>
      <c r="R86" s="36">
        <v>0</v>
      </c>
      <c r="S86" s="37">
        <v>49000</v>
      </c>
      <c r="T86" s="62">
        <v>49</v>
      </c>
      <c r="U86" s="20"/>
      <c r="V86" s="17" t="s">
        <v>1</v>
      </c>
      <c r="W86" s="47">
        <f t="shared" si="4"/>
        <v>100</v>
      </c>
      <c r="X86" s="47">
        <f t="shared" si="5"/>
        <v>100</v>
      </c>
    </row>
    <row r="87" spans="1:24" ht="33.75">
      <c r="A87" s="19"/>
      <c r="B87" s="57" t="s">
        <v>173</v>
      </c>
      <c r="C87" s="58">
        <v>8</v>
      </c>
      <c r="D87" s="59">
        <v>4</v>
      </c>
      <c r="E87" s="59">
        <v>10</v>
      </c>
      <c r="F87" s="60" t="s">
        <v>466</v>
      </c>
      <c r="G87" s="58" t="s">
        <v>2</v>
      </c>
      <c r="H87" s="262"/>
      <c r="I87" s="262"/>
      <c r="J87" s="262"/>
      <c r="K87" s="262"/>
      <c r="L87" s="262"/>
      <c r="M87" s="263"/>
      <c r="N87" s="61">
        <v>49</v>
      </c>
      <c r="O87" s="61">
        <v>49</v>
      </c>
      <c r="P87" s="264"/>
      <c r="Q87" s="264"/>
      <c r="R87" s="36">
        <v>0</v>
      </c>
      <c r="S87" s="37">
        <v>49000</v>
      </c>
      <c r="T87" s="62">
        <v>49</v>
      </c>
      <c r="U87" s="20"/>
      <c r="V87" s="17" t="s">
        <v>1</v>
      </c>
      <c r="W87" s="47">
        <f t="shared" si="4"/>
        <v>100</v>
      </c>
      <c r="X87" s="47">
        <f t="shared" si="5"/>
        <v>100</v>
      </c>
    </row>
    <row r="88" spans="1:24" ht="22.5">
      <c r="A88" s="19"/>
      <c r="B88" s="57" t="s">
        <v>37</v>
      </c>
      <c r="C88" s="58">
        <v>8</v>
      </c>
      <c r="D88" s="59">
        <v>4</v>
      </c>
      <c r="E88" s="59">
        <v>10</v>
      </c>
      <c r="F88" s="60" t="s">
        <v>466</v>
      </c>
      <c r="G88" s="58" t="s">
        <v>36</v>
      </c>
      <c r="H88" s="262"/>
      <c r="I88" s="262"/>
      <c r="J88" s="262"/>
      <c r="K88" s="262"/>
      <c r="L88" s="262"/>
      <c r="M88" s="263"/>
      <c r="N88" s="61">
        <v>49</v>
      </c>
      <c r="O88" s="61">
        <v>49</v>
      </c>
      <c r="P88" s="264"/>
      <c r="Q88" s="264"/>
      <c r="R88" s="36">
        <v>0</v>
      </c>
      <c r="S88" s="37">
        <v>49000</v>
      </c>
      <c r="T88" s="62">
        <v>49</v>
      </c>
      <c r="U88" s="20"/>
      <c r="V88" s="17" t="s">
        <v>1</v>
      </c>
      <c r="W88" s="47">
        <f t="shared" si="4"/>
        <v>100</v>
      </c>
      <c r="X88" s="47">
        <f t="shared" si="5"/>
        <v>100</v>
      </c>
    </row>
    <row r="89" spans="1:24" ht="22.5">
      <c r="A89" s="19"/>
      <c r="B89" s="57" t="s">
        <v>35</v>
      </c>
      <c r="C89" s="58">
        <v>8</v>
      </c>
      <c r="D89" s="59">
        <v>4</v>
      </c>
      <c r="E89" s="59">
        <v>10</v>
      </c>
      <c r="F89" s="60" t="s">
        <v>466</v>
      </c>
      <c r="G89" s="58" t="s">
        <v>33</v>
      </c>
      <c r="H89" s="262"/>
      <c r="I89" s="262"/>
      <c r="J89" s="262"/>
      <c r="K89" s="262"/>
      <c r="L89" s="262"/>
      <c r="M89" s="263"/>
      <c r="N89" s="61">
        <v>49</v>
      </c>
      <c r="O89" s="61">
        <v>49</v>
      </c>
      <c r="P89" s="264"/>
      <c r="Q89" s="264"/>
      <c r="R89" s="36">
        <v>0</v>
      </c>
      <c r="S89" s="37">
        <v>49000</v>
      </c>
      <c r="T89" s="62">
        <v>49</v>
      </c>
      <c r="U89" s="20"/>
      <c r="V89" s="17" t="s">
        <v>1</v>
      </c>
      <c r="W89" s="47">
        <f t="shared" si="4"/>
        <v>100</v>
      </c>
      <c r="X89" s="47">
        <f t="shared" si="5"/>
        <v>100</v>
      </c>
    </row>
    <row r="90" spans="1:24" ht="45">
      <c r="A90" s="19"/>
      <c r="B90" s="57" t="s">
        <v>781</v>
      </c>
      <c r="C90" s="58">
        <v>8</v>
      </c>
      <c r="D90" s="59">
        <v>4</v>
      </c>
      <c r="E90" s="59">
        <v>10</v>
      </c>
      <c r="F90" s="60" t="s">
        <v>780</v>
      </c>
      <c r="G90" s="58" t="s">
        <v>2</v>
      </c>
      <c r="H90" s="262"/>
      <c r="I90" s="262"/>
      <c r="J90" s="262"/>
      <c r="K90" s="262"/>
      <c r="L90" s="262"/>
      <c r="M90" s="263"/>
      <c r="N90" s="61">
        <v>10041</v>
      </c>
      <c r="O90" s="61">
        <v>10041</v>
      </c>
      <c r="P90" s="264"/>
      <c r="Q90" s="264"/>
      <c r="R90" s="36">
        <v>0</v>
      </c>
      <c r="S90" s="37">
        <v>0</v>
      </c>
      <c r="T90" s="62">
        <v>0</v>
      </c>
      <c r="U90" s="20"/>
      <c r="V90" s="17" t="s">
        <v>1</v>
      </c>
      <c r="W90" s="47">
        <f t="shared" si="4"/>
        <v>0</v>
      </c>
      <c r="X90" s="47">
        <f t="shared" si="5"/>
        <v>0</v>
      </c>
    </row>
    <row r="91" spans="1:24" ht="33.75">
      <c r="A91" s="19"/>
      <c r="B91" s="57" t="s">
        <v>779</v>
      </c>
      <c r="C91" s="58">
        <v>8</v>
      </c>
      <c r="D91" s="59">
        <v>4</v>
      </c>
      <c r="E91" s="59">
        <v>10</v>
      </c>
      <c r="F91" s="60" t="s">
        <v>778</v>
      </c>
      <c r="G91" s="58" t="s">
        <v>2</v>
      </c>
      <c r="H91" s="262"/>
      <c r="I91" s="262"/>
      <c r="J91" s="262"/>
      <c r="K91" s="262"/>
      <c r="L91" s="262"/>
      <c r="M91" s="263"/>
      <c r="N91" s="61">
        <v>10041</v>
      </c>
      <c r="O91" s="61">
        <v>10041</v>
      </c>
      <c r="P91" s="264"/>
      <c r="Q91" s="264"/>
      <c r="R91" s="36">
        <v>0</v>
      </c>
      <c r="S91" s="37">
        <v>0</v>
      </c>
      <c r="T91" s="62">
        <v>0</v>
      </c>
      <c r="U91" s="20"/>
      <c r="V91" s="17" t="s">
        <v>1</v>
      </c>
      <c r="W91" s="47">
        <f t="shared" si="4"/>
        <v>0</v>
      </c>
      <c r="X91" s="47">
        <f t="shared" si="5"/>
        <v>0</v>
      </c>
    </row>
    <row r="92" spans="1:24" ht="22.5">
      <c r="A92" s="19"/>
      <c r="B92" s="57" t="s">
        <v>37</v>
      </c>
      <c r="C92" s="58">
        <v>8</v>
      </c>
      <c r="D92" s="59">
        <v>4</v>
      </c>
      <c r="E92" s="59">
        <v>10</v>
      </c>
      <c r="F92" s="60" t="s">
        <v>778</v>
      </c>
      <c r="G92" s="58" t="s">
        <v>36</v>
      </c>
      <c r="H92" s="262"/>
      <c r="I92" s="262"/>
      <c r="J92" s="262"/>
      <c r="K92" s="262"/>
      <c r="L92" s="262"/>
      <c r="M92" s="263"/>
      <c r="N92" s="61">
        <v>10041</v>
      </c>
      <c r="O92" s="61">
        <v>10041</v>
      </c>
      <c r="P92" s="264"/>
      <c r="Q92" s="264"/>
      <c r="R92" s="36">
        <v>0</v>
      </c>
      <c r="S92" s="37">
        <v>0</v>
      </c>
      <c r="T92" s="62">
        <v>0</v>
      </c>
      <c r="U92" s="20"/>
      <c r="V92" s="17" t="s">
        <v>1</v>
      </c>
      <c r="W92" s="47">
        <f t="shared" si="4"/>
        <v>0</v>
      </c>
      <c r="X92" s="47">
        <f t="shared" si="5"/>
        <v>0</v>
      </c>
    </row>
    <row r="93" spans="1:24" ht="22.5">
      <c r="A93" s="19"/>
      <c r="B93" s="57" t="s">
        <v>35</v>
      </c>
      <c r="C93" s="58">
        <v>8</v>
      </c>
      <c r="D93" s="59">
        <v>4</v>
      </c>
      <c r="E93" s="59">
        <v>10</v>
      </c>
      <c r="F93" s="60" t="s">
        <v>778</v>
      </c>
      <c r="G93" s="58" t="s">
        <v>33</v>
      </c>
      <c r="H93" s="262"/>
      <c r="I93" s="262"/>
      <c r="J93" s="262"/>
      <c r="K93" s="262"/>
      <c r="L93" s="262"/>
      <c r="M93" s="263"/>
      <c r="N93" s="61">
        <v>10041</v>
      </c>
      <c r="O93" s="61">
        <v>10041</v>
      </c>
      <c r="P93" s="264"/>
      <c r="Q93" s="264"/>
      <c r="R93" s="36">
        <v>0</v>
      </c>
      <c r="S93" s="37">
        <v>0</v>
      </c>
      <c r="T93" s="62">
        <v>0</v>
      </c>
      <c r="U93" s="20"/>
      <c r="V93" s="17" t="s">
        <v>1</v>
      </c>
      <c r="W93" s="47">
        <f t="shared" si="4"/>
        <v>0</v>
      </c>
      <c r="X93" s="47">
        <f t="shared" si="5"/>
        <v>0</v>
      </c>
    </row>
    <row r="94" spans="1:24">
      <c r="A94" s="19"/>
      <c r="B94" s="63" t="s">
        <v>313</v>
      </c>
      <c r="C94" s="33">
        <v>8</v>
      </c>
      <c r="D94" s="34">
        <v>7</v>
      </c>
      <c r="E94" s="34">
        <v>0</v>
      </c>
      <c r="F94" s="35" t="s">
        <v>15</v>
      </c>
      <c r="G94" s="33" t="s">
        <v>2</v>
      </c>
      <c r="H94" s="266"/>
      <c r="I94" s="266"/>
      <c r="J94" s="266"/>
      <c r="K94" s="266"/>
      <c r="L94" s="266"/>
      <c r="M94" s="267"/>
      <c r="N94" s="45">
        <v>1237466</v>
      </c>
      <c r="O94" s="45">
        <v>1238098.8</v>
      </c>
      <c r="P94" s="268"/>
      <c r="Q94" s="268"/>
      <c r="R94" s="38">
        <v>0</v>
      </c>
      <c r="S94" s="39">
        <v>1201149097.0800004</v>
      </c>
      <c r="T94" s="40">
        <v>1201149.1000000001</v>
      </c>
      <c r="U94" s="64"/>
      <c r="V94" s="65" t="s">
        <v>1</v>
      </c>
      <c r="W94" s="47">
        <f t="shared" si="4"/>
        <v>97.065220377771993</v>
      </c>
      <c r="X94" s="47">
        <f t="shared" si="5"/>
        <v>97.015609739707358</v>
      </c>
    </row>
    <row r="95" spans="1:24">
      <c r="A95" s="19"/>
      <c r="B95" s="57" t="s">
        <v>312</v>
      </c>
      <c r="C95" s="58">
        <v>8</v>
      </c>
      <c r="D95" s="59">
        <v>7</v>
      </c>
      <c r="E95" s="59">
        <v>1</v>
      </c>
      <c r="F95" s="60" t="s">
        <v>15</v>
      </c>
      <c r="G95" s="58" t="s">
        <v>2</v>
      </c>
      <c r="H95" s="262"/>
      <c r="I95" s="262"/>
      <c r="J95" s="262"/>
      <c r="K95" s="262"/>
      <c r="L95" s="262"/>
      <c r="M95" s="263"/>
      <c r="N95" s="61">
        <v>433983.7</v>
      </c>
      <c r="O95" s="61">
        <v>433983.8</v>
      </c>
      <c r="P95" s="264"/>
      <c r="Q95" s="264"/>
      <c r="R95" s="36">
        <v>0</v>
      </c>
      <c r="S95" s="37">
        <v>427152760.08999997</v>
      </c>
      <c r="T95" s="62">
        <v>427152.8</v>
      </c>
      <c r="U95" s="20"/>
      <c r="V95" s="17" t="s">
        <v>1</v>
      </c>
      <c r="W95" s="47">
        <f t="shared" si="4"/>
        <v>98.426000792195651</v>
      </c>
      <c r="X95" s="47">
        <f t="shared" si="5"/>
        <v>98.425978112547057</v>
      </c>
    </row>
    <row r="96" spans="1:24" ht="33.75">
      <c r="A96" s="19"/>
      <c r="B96" s="57" t="s">
        <v>520</v>
      </c>
      <c r="C96" s="58">
        <v>8</v>
      </c>
      <c r="D96" s="59">
        <v>7</v>
      </c>
      <c r="E96" s="59">
        <v>1</v>
      </c>
      <c r="F96" s="60" t="s">
        <v>519</v>
      </c>
      <c r="G96" s="58" t="s">
        <v>2</v>
      </c>
      <c r="H96" s="262"/>
      <c r="I96" s="262"/>
      <c r="J96" s="262"/>
      <c r="K96" s="262"/>
      <c r="L96" s="262"/>
      <c r="M96" s="263"/>
      <c r="N96" s="61">
        <v>142.1</v>
      </c>
      <c r="O96" s="61">
        <v>142.1</v>
      </c>
      <c r="P96" s="264"/>
      <c r="Q96" s="264"/>
      <c r="R96" s="36">
        <v>0</v>
      </c>
      <c r="S96" s="37">
        <v>116460.15</v>
      </c>
      <c r="T96" s="62">
        <v>116.5</v>
      </c>
      <c r="U96" s="20"/>
      <c r="V96" s="17" t="s">
        <v>1</v>
      </c>
      <c r="W96" s="47">
        <f t="shared" si="4"/>
        <v>81.984517945109076</v>
      </c>
      <c r="X96" s="47">
        <f t="shared" si="5"/>
        <v>81.984517945109076</v>
      </c>
    </row>
    <row r="97" spans="1:24">
      <c r="A97" s="19"/>
      <c r="B97" s="57" t="s">
        <v>703</v>
      </c>
      <c r="C97" s="58">
        <v>8</v>
      </c>
      <c r="D97" s="59">
        <v>7</v>
      </c>
      <c r="E97" s="59">
        <v>1</v>
      </c>
      <c r="F97" s="60" t="s">
        <v>702</v>
      </c>
      <c r="G97" s="58" t="s">
        <v>2</v>
      </c>
      <c r="H97" s="262"/>
      <c r="I97" s="262"/>
      <c r="J97" s="262"/>
      <c r="K97" s="262"/>
      <c r="L97" s="262"/>
      <c r="M97" s="263"/>
      <c r="N97" s="61">
        <v>142.1</v>
      </c>
      <c r="O97" s="61">
        <v>142.1</v>
      </c>
      <c r="P97" s="264"/>
      <c r="Q97" s="264"/>
      <c r="R97" s="36">
        <v>0</v>
      </c>
      <c r="S97" s="37">
        <v>116460.15</v>
      </c>
      <c r="T97" s="62">
        <v>116.5</v>
      </c>
      <c r="U97" s="20"/>
      <c r="V97" s="17" t="s">
        <v>1</v>
      </c>
      <c r="W97" s="47">
        <f t="shared" si="4"/>
        <v>81.984517945109076</v>
      </c>
      <c r="X97" s="47">
        <f t="shared" si="5"/>
        <v>81.984517945109076</v>
      </c>
    </row>
    <row r="98" spans="1:24" ht="22.5">
      <c r="A98" s="19"/>
      <c r="B98" s="57" t="s">
        <v>761</v>
      </c>
      <c r="C98" s="58">
        <v>8</v>
      </c>
      <c r="D98" s="59">
        <v>7</v>
      </c>
      <c r="E98" s="59">
        <v>1</v>
      </c>
      <c r="F98" s="60" t="s">
        <v>760</v>
      </c>
      <c r="G98" s="58" t="s">
        <v>2</v>
      </c>
      <c r="H98" s="262"/>
      <c r="I98" s="262"/>
      <c r="J98" s="262"/>
      <c r="K98" s="262"/>
      <c r="L98" s="262"/>
      <c r="M98" s="263"/>
      <c r="N98" s="61">
        <v>92.1</v>
      </c>
      <c r="O98" s="61">
        <v>92.1</v>
      </c>
      <c r="P98" s="264"/>
      <c r="Q98" s="264"/>
      <c r="R98" s="36">
        <v>0</v>
      </c>
      <c r="S98" s="37">
        <v>70328.549999999988</v>
      </c>
      <c r="T98" s="62">
        <v>70.3</v>
      </c>
      <c r="U98" s="20"/>
      <c r="V98" s="17" t="s">
        <v>1</v>
      </c>
      <c r="W98" s="47">
        <f t="shared" si="4"/>
        <v>76.330076004343113</v>
      </c>
      <c r="X98" s="47">
        <f t="shared" si="5"/>
        <v>76.330076004343113</v>
      </c>
    </row>
    <row r="99" spans="1:24" ht="22.5">
      <c r="A99" s="19"/>
      <c r="B99" s="57" t="s">
        <v>759</v>
      </c>
      <c r="C99" s="58">
        <v>8</v>
      </c>
      <c r="D99" s="59">
        <v>7</v>
      </c>
      <c r="E99" s="59">
        <v>1</v>
      </c>
      <c r="F99" s="60" t="s">
        <v>758</v>
      </c>
      <c r="G99" s="58" t="s">
        <v>2</v>
      </c>
      <c r="H99" s="262"/>
      <c r="I99" s="262"/>
      <c r="J99" s="262"/>
      <c r="K99" s="262"/>
      <c r="L99" s="262"/>
      <c r="M99" s="263"/>
      <c r="N99" s="61">
        <v>92.1</v>
      </c>
      <c r="O99" s="61">
        <v>92.1</v>
      </c>
      <c r="P99" s="264"/>
      <c r="Q99" s="264"/>
      <c r="R99" s="36">
        <v>0</v>
      </c>
      <c r="S99" s="37">
        <v>70328.549999999988</v>
      </c>
      <c r="T99" s="62">
        <v>70.3</v>
      </c>
      <c r="U99" s="20"/>
      <c r="V99" s="17" t="s">
        <v>1</v>
      </c>
      <c r="W99" s="47">
        <f t="shared" si="4"/>
        <v>76.330076004343113</v>
      </c>
      <c r="X99" s="47">
        <f t="shared" si="5"/>
        <v>76.330076004343113</v>
      </c>
    </row>
    <row r="100" spans="1:24" ht="22.5">
      <c r="A100" s="19"/>
      <c r="B100" s="57" t="s">
        <v>22</v>
      </c>
      <c r="C100" s="58">
        <v>8</v>
      </c>
      <c r="D100" s="59">
        <v>7</v>
      </c>
      <c r="E100" s="59">
        <v>1</v>
      </c>
      <c r="F100" s="60" t="s">
        <v>758</v>
      </c>
      <c r="G100" s="58" t="s">
        <v>21</v>
      </c>
      <c r="H100" s="262"/>
      <c r="I100" s="262"/>
      <c r="J100" s="262"/>
      <c r="K100" s="262"/>
      <c r="L100" s="262"/>
      <c r="M100" s="263"/>
      <c r="N100" s="61">
        <v>92.1</v>
      </c>
      <c r="O100" s="61">
        <v>92.1</v>
      </c>
      <c r="P100" s="264"/>
      <c r="Q100" s="264"/>
      <c r="R100" s="36">
        <v>0</v>
      </c>
      <c r="S100" s="37">
        <v>70328.549999999988</v>
      </c>
      <c r="T100" s="62">
        <v>70.3</v>
      </c>
      <c r="U100" s="20"/>
      <c r="V100" s="17" t="s">
        <v>1</v>
      </c>
      <c r="W100" s="47">
        <f t="shared" si="4"/>
        <v>76.330076004343113</v>
      </c>
      <c r="X100" s="47">
        <f t="shared" si="5"/>
        <v>76.330076004343113</v>
      </c>
    </row>
    <row r="101" spans="1:24">
      <c r="A101" s="19"/>
      <c r="B101" s="57" t="s">
        <v>79</v>
      </c>
      <c r="C101" s="58">
        <v>8</v>
      </c>
      <c r="D101" s="59">
        <v>7</v>
      </c>
      <c r="E101" s="59">
        <v>1</v>
      </c>
      <c r="F101" s="60" t="s">
        <v>758</v>
      </c>
      <c r="G101" s="58" t="s">
        <v>77</v>
      </c>
      <c r="H101" s="262"/>
      <c r="I101" s="262"/>
      <c r="J101" s="262"/>
      <c r="K101" s="262"/>
      <c r="L101" s="262"/>
      <c r="M101" s="263"/>
      <c r="N101" s="61">
        <v>67.3</v>
      </c>
      <c r="O101" s="61">
        <v>67.3</v>
      </c>
      <c r="P101" s="264"/>
      <c r="Q101" s="264"/>
      <c r="R101" s="36">
        <v>0</v>
      </c>
      <c r="S101" s="37">
        <v>53237.52</v>
      </c>
      <c r="T101" s="62">
        <v>53.2</v>
      </c>
      <c r="U101" s="20"/>
      <c r="V101" s="17" t="s">
        <v>1</v>
      </c>
      <c r="W101" s="47">
        <f t="shared" si="4"/>
        <v>79.049034175334327</v>
      </c>
      <c r="X101" s="47">
        <f t="shared" si="5"/>
        <v>79.049034175334327</v>
      </c>
    </row>
    <row r="102" spans="1:24">
      <c r="A102" s="19"/>
      <c r="B102" s="57" t="s">
        <v>20</v>
      </c>
      <c r="C102" s="58">
        <v>8</v>
      </c>
      <c r="D102" s="59">
        <v>7</v>
      </c>
      <c r="E102" s="59">
        <v>1</v>
      </c>
      <c r="F102" s="60" t="s">
        <v>758</v>
      </c>
      <c r="G102" s="58" t="s">
        <v>18</v>
      </c>
      <c r="H102" s="262"/>
      <c r="I102" s="262"/>
      <c r="J102" s="262"/>
      <c r="K102" s="262"/>
      <c r="L102" s="262"/>
      <c r="M102" s="263"/>
      <c r="N102" s="61">
        <v>24.8</v>
      </c>
      <c r="O102" s="61">
        <v>24.8</v>
      </c>
      <c r="P102" s="264"/>
      <c r="Q102" s="264"/>
      <c r="R102" s="36">
        <v>0</v>
      </c>
      <c r="S102" s="37">
        <v>17091.03</v>
      </c>
      <c r="T102" s="62">
        <v>17.100000000000001</v>
      </c>
      <c r="U102" s="20"/>
      <c r="V102" s="17" t="s">
        <v>1</v>
      </c>
      <c r="W102" s="47">
        <f t="shared" si="4"/>
        <v>68.951612903225808</v>
      </c>
      <c r="X102" s="47">
        <f t="shared" si="5"/>
        <v>68.951612903225808</v>
      </c>
    </row>
    <row r="103" spans="1:24" ht="45">
      <c r="A103" s="19"/>
      <c r="B103" s="57" t="s">
        <v>701</v>
      </c>
      <c r="C103" s="58">
        <v>8</v>
      </c>
      <c r="D103" s="59">
        <v>7</v>
      </c>
      <c r="E103" s="59">
        <v>1</v>
      </c>
      <c r="F103" s="60" t="s">
        <v>700</v>
      </c>
      <c r="G103" s="58" t="s">
        <v>2</v>
      </c>
      <c r="H103" s="262"/>
      <c r="I103" s="262"/>
      <c r="J103" s="262"/>
      <c r="K103" s="262"/>
      <c r="L103" s="262"/>
      <c r="M103" s="263"/>
      <c r="N103" s="61">
        <v>50</v>
      </c>
      <c r="O103" s="61">
        <v>50</v>
      </c>
      <c r="P103" s="264"/>
      <c r="Q103" s="264"/>
      <c r="R103" s="36">
        <v>0</v>
      </c>
      <c r="S103" s="37">
        <v>46131.6</v>
      </c>
      <c r="T103" s="62">
        <v>46.2</v>
      </c>
      <c r="U103" s="20"/>
      <c r="V103" s="17" t="s">
        <v>1</v>
      </c>
      <c r="W103" s="47">
        <f t="shared" si="4"/>
        <v>92.4</v>
      </c>
      <c r="X103" s="47">
        <f t="shared" si="5"/>
        <v>92.4</v>
      </c>
    </row>
    <row r="104" spans="1:24" ht="22.5">
      <c r="A104" s="19"/>
      <c r="B104" s="57" t="s">
        <v>699</v>
      </c>
      <c r="C104" s="58">
        <v>8</v>
      </c>
      <c r="D104" s="59">
        <v>7</v>
      </c>
      <c r="E104" s="59">
        <v>1</v>
      </c>
      <c r="F104" s="60" t="s">
        <v>698</v>
      </c>
      <c r="G104" s="58" t="s">
        <v>2</v>
      </c>
      <c r="H104" s="262"/>
      <c r="I104" s="262"/>
      <c r="J104" s="262"/>
      <c r="K104" s="262"/>
      <c r="L104" s="262"/>
      <c r="M104" s="263"/>
      <c r="N104" s="61">
        <v>50</v>
      </c>
      <c r="O104" s="61">
        <v>50</v>
      </c>
      <c r="P104" s="264"/>
      <c r="Q104" s="264"/>
      <c r="R104" s="36">
        <v>0</v>
      </c>
      <c r="S104" s="37">
        <v>46131.6</v>
      </c>
      <c r="T104" s="62">
        <v>46.2</v>
      </c>
      <c r="U104" s="20"/>
      <c r="V104" s="17" t="s">
        <v>1</v>
      </c>
      <c r="W104" s="47">
        <f t="shared" si="4"/>
        <v>92.4</v>
      </c>
      <c r="X104" s="47">
        <f t="shared" si="5"/>
        <v>92.4</v>
      </c>
    </row>
    <row r="105" spans="1:24" ht="22.5">
      <c r="A105" s="19"/>
      <c r="B105" s="57" t="s">
        <v>22</v>
      </c>
      <c r="C105" s="58">
        <v>8</v>
      </c>
      <c r="D105" s="59">
        <v>7</v>
      </c>
      <c r="E105" s="59">
        <v>1</v>
      </c>
      <c r="F105" s="60" t="s">
        <v>698</v>
      </c>
      <c r="G105" s="58" t="s">
        <v>21</v>
      </c>
      <c r="H105" s="262"/>
      <c r="I105" s="262"/>
      <c r="J105" s="262"/>
      <c r="K105" s="262"/>
      <c r="L105" s="262"/>
      <c r="M105" s="263"/>
      <c r="N105" s="61">
        <v>50</v>
      </c>
      <c r="O105" s="61">
        <v>50</v>
      </c>
      <c r="P105" s="264"/>
      <c r="Q105" s="264"/>
      <c r="R105" s="36">
        <v>0</v>
      </c>
      <c r="S105" s="37">
        <v>46131.6</v>
      </c>
      <c r="T105" s="62">
        <v>46.2</v>
      </c>
      <c r="U105" s="20"/>
      <c r="V105" s="17" t="s">
        <v>1</v>
      </c>
      <c r="W105" s="47">
        <f t="shared" si="4"/>
        <v>92.4</v>
      </c>
      <c r="X105" s="47">
        <f t="shared" si="5"/>
        <v>92.4</v>
      </c>
    </row>
    <row r="106" spans="1:24">
      <c r="A106" s="19"/>
      <c r="B106" s="57" t="s">
        <v>79</v>
      </c>
      <c r="C106" s="58">
        <v>8</v>
      </c>
      <c r="D106" s="59">
        <v>7</v>
      </c>
      <c r="E106" s="59">
        <v>1</v>
      </c>
      <c r="F106" s="60" t="s">
        <v>698</v>
      </c>
      <c r="G106" s="58" t="s">
        <v>77</v>
      </c>
      <c r="H106" s="262"/>
      <c r="I106" s="262"/>
      <c r="J106" s="262"/>
      <c r="K106" s="262"/>
      <c r="L106" s="262"/>
      <c r="M106" s="263"/>
      <c r="N106" s="61">
        <v>36</v>
      </c>
      <c r="O106" s="61">
        <v>36</v>
      </c>
      <c r="P106" s="264"/>
      <c r="Q106" s="264"/>
      <c r="R106" s="36">
        <v>0</v>
      </c>
      <c r="S106" s="37">
        <v>34141.599999999999</v>
      </c>
      <c r="T106" s="62">
        <v>34.200000000000003</v>
      </c>
      <c r="U106" s="20"/>
      <c r="V106" s="17" t="s">
        <v>1</v>
      </c>
      <c r="W106" s="47">
        <f t="shared" si="4"/>
        <v>95</v>
      </c>
      <c r="X106" s="47">
        <f t="shared" si="5"/>
        <v>95</v>
      </c>
    </row>
    <row r="107" spans="1:24">
      <c r="A107" s="19"/>
      <c r="B107" s="57" t="s">
        <v>20</v>
      </c>
      <c r="C107" s="58">
        <v>8</v>
      </c>
      <c r="D107" s="59">
        <v>7</v>
      </c>
      <c r="E107" s="59">
        <v>1</v>
      </c>
      <c r="F107" s="60" t="s">
        <v>698</v>
      </c>
      <c r="G107" s="58" t="s">
        <v>18</v>
      </c>
      <c r="H107" s="262"/>
      <c r="I107" s="262"/>
      <c r="J107" s="262"/>
      <c r="K107" s="262"/>
      <c r="L107" s="262"/>
      <c r="M107" s="263"/>
      <c r="N107" s="61">
        <v>14</v>
      </c>
      <c r="O107" s="61">
        <v>14</v>
      </c>
      <c r="P107" s="264"/>
      <c r="Q107" s="264"/>
      <c r="R107" s="36">
        <v>0</v>
      </c>
      <c r="S107" s="37">
        <v>11990</v>
      </c>
      <c r="T107" s="62">
        <v>12</v>
      </c>
      <c r="U107" s="20"/>
      <c r="V107" s="17" t="s">
        <v>1</v>
      </c>
      <c r="W107" s="47">
        <f t="shared" si="4"/>
        <v>85.714285714285708</v>
      </c>
      <c r="X107" s="47">
        <f t="shared" si="5"/>
        <v>85.714285714285708</v>
      </c>
    </row>
    <row r="108" spans="1:24" ht="33.75">
      <c r="A108" s="19"/>
      <c r="B108" s="57" t="s">
        <v>292</v>
      </c>
      <c r="C108" s="58">
        <v>8</v>
      </c>
      <c r="D108" s="59">
        <v>7</v>
      </c>
      <c r="E108" s="59">
        <v>1</v>
      </c>
      <c r="F108" s="60" t="s">
        <v>291</v>
      </c>
      <c r="G108" s="58" t="s">
        <v>2</v>
      </c>
      <c r="H108" s="262"/>
      <c r="I108" s="262"/>
      <c r="J108" s="262"/>
      <c r="K108" s="262"/>
      <c r="L108" s="262"/>
      <c r="M108" s="263"/>
      <c r="N108" s="61">
        <v>432291.6</v>
      </c>
      <c r="O108" s="61">
        <v>432291.7</v>
      </c>
      <c r="P108" s="264"/>
      <c r="Q108" s="264"/>
      <c r="R108" s="36">
        <v>0</v>
      </c>
      <c r="S108" s="37">
        <v>425617975.86000001</v>
      </c>
      <c r="T108" s="62">
        <v>425618</v>
      </c>
      <c r="U108" s="20"/>
      <c r="V108" s="17" t="s">
        <v>1</v>
      </c>
      <c r="W108" s="47">
        <f t="shared" si="4"/>
        <v>98.456227231803723</v>
      </c>
      <c r="X108" s="47">
        <f t="shared" si="5"/>
        <v>98.456204456389045</v>
      </c>
    </row>
    <row r="109" spans="1:24">
      <c r="A109" s="19"/>
      <c r="B109" s="57" t="s">
        <v>689</v>
      </c>
      <c r="C109" s="58">
        <v>8</v>
      </c>
      <c r="D109" s="59">
        <v>7</v>
      </c>
      <c r="E109" s="59">
        <v>1</v>
      </c>
      <c r="F109" s="60" t="s">
        <v>688</v>
      </c>
      <c r="G109" s="58" t="s">
        <v>2</v>
      </c>
      <c r="H109" s="262"/>
      <c r="I109" s="262"/>
      <c r="J109" s="262"/>
      <c r="K109" s="262"/>
      <c r="L109" s="262"/>
      <c r="M109" s="263"/>
      <c r="N109" s="61">
        <v>432291.6</v>
      </c>
      <c r="O109" s="61">
        <v>432291.7</v>
      </c>
      <c r="P109" s="264"/>
      <c r="Q109" s="264"/>
      <c r="R109" s="36">
        <v>0</v>
      </c>
      <c r="S109" s="37">
        <v>425617975.86000001</v>
      </c>
      <c r="T109" s="62">
        <v>425618</v>
      </c>
      <c r="U109" s="20"/>
      <c r="V109" s="17" t="s">
        <v>1</v>
      </c>
      <c r="W109" s="47">
        <f t="shared" si="4"/>
        <v>98.456227231803723</v>
      </c>
      <c r="X109" s="47">
        <f t="shared" si="5"/>
        <v>98.456204456389045</v>
      </c>
    </row>
    <row r="110" spans="1:24" ht="33.75">
      <c r="A110" s="19"/>
      <c r="B110" s="57" t="s">
        <v>777</v>
      </c>
      <c r="C110" s="58">
        <v>8</v>
      </c>
      <c r="D110" s="59">
        <v>7</v>
      </c>
      <c r="E110" s="59">
        <v>1</v>
      </c>
      <c r="F110" s="60" t="s">
        <v>776</v>
      </c>
      <c r="G110" s="58" t="s">
        <v>2</v>
      </c>
      <c r="H110" s="262"/>
      <c r="I110" s="262"/>
      <c r="J110" s="262"/>
      <c r="K110" s="262"/>
      <c r="L110" s="262"/>
      <c r="M110" s="263"/>
      <c r="N110" s="61">
        <v>1891.8</v>
      </c>
      <c r="O110" s="61">
        <v>1891.8</v>
      </c>
      <c r="P110" s="264"/>
      <c r="Q110" s="264"/>
      <c r="R110" s="36">
        <v>0</v>
      </c>
      <c r="S110" s="37">
        <v>1891804</v>
      </c>
      <c r="T110" s="62">
        <v>1891.8</v>
      </c>
      <c r="U110" s="20"/>
      <c r="V110" s="17" t="s">
        <v>1</v>
      </c>
      <c r="W110" s="47">
        <f t="shared" si="4"/>
        <v>100</v>
      </c>
      <c r="X110" s="47">
        <f t="shared" si="5"/>
        <v>100</v>
      </c>
    </row>
    <row r="111" spans="1:24" ht="33.75">
      <c r="A111" s="19"/>
      <c r="B111" s="57" t="s">
        <v>775</v>
      </c>
      <c r="C111" s="58">
        <v>8</v>
      </c>
      <c r="D111" s="59">
        <v>7</v>
      </c>
      <c r="E111" s="59">
        <v>1</v>
      </c>
      <c r="F111" s="60" t="s">
        <v>774</v>
      </c>
      <c r="G111" s="58" t="s">
        <v>2</v>
      </c>
      <c r="H111" s="262"/>
      <c r="I111" s="262"/>
      <c r="J111" s="262"/>
      <c r="K111" s="262"/>
      <c r="L111" s="262"/>
      <c r="M111" s="263"/>
      <c r="N111" s="61">
        <v>1891.8</v>
      </c>
      <c r="O111" s="61">
        <v>1891.8</v>
      </c>
      <c r="P111" s="264"/>
      <c r="Q111" s="264"/>
      <c r="R111" s="36">
        <v>0</v>
      </c>
      <c r="S111" s="37">
        <v>1891804</v>
      </c>
      <c r="T111" s="62">
        <v>1891.8</v>
      </c>
      <c r="U111" s="20"/>
      <c r="V111" s="17" t="s">
        <v>1</v>
      </c>
      <c r="W111" s="47">
        <f t="shared" si="4"/>
        <v>100</v>
      </c>
      <c r="X111" s="47">
        <f t="shared" si="5"/>
        <v>100</v>
      </c>
    </row>
    <row r="112" spans="1:24" ht="22.5">
      <c r="A112" s="19"/>
      <c r="B112" s="57" t="s">
        <v>22</v>
      </c>
      <c r="C112" s="58">
        <v>8</v>
      </c>
      <c r="D112" s="59">
        <v>7</v>
      </c>
      <c r="E112" s="59">
        <v>1</v>
      </c>
      <c r="F112" s="60" t="s">
        <v>774</v>
      </c>
      <c r="G112" s="58" t="s">
        <v>21</v>
      </c>
      <c r="H112" s="262"/>
      <c r="I112" s="262"/>
      <c r="J112" s="262"/>
      <c r="K112" s="262"/>
      <c r="L112" s="262"/>
      <c r="M112" s="263"/>
      <c r="N112" s="61">
        <v>1891.8</v>
      </c>
      <c r="O112" s="61">
        <v>1891.8</v>
      </c>
      <c r="P112" s="264"/>
      <c r="Q112" s="264"/>
      <c r="R112" s="36">
        <v>0</v>
      </c>
      <c r="S112" s="37">
        <v>1891804</v>
      </c>
      <c r="T112" s="62">
        <v>1891.8</v>
      </c>
      <c r="U112" s="20"/>
      <c r="V112" s="17" t="s">
        <v>1</v>
      </c>
      <c r="W112" s="47">
        <f t="shared" si="4"/>
        <v>100</v>
      </c>
      <c r="X112" s="47">
        <f t="shared" si="5"/>
        <v>100</v>
      </c>
    </row>
    <row r="113" spans="1:24">
      <c r="A113" s="19"/>
      <c r="B113" s="57" t="s">
        <v>79</v>
      </c>
      <c r="C113" s="58">
        <v>8</v>
      </c>
      <c r="D113" s="59">
        <v>7</v>
      </c>
      <c r="E113" s="59">
        <v>1</v>
      </c>
      <c r="F113" s="60" t="s">
        <v>774</v>
      </c>
      <c r="G113" s="58" t="s">
        <v>77</v>
      </c>
      <c r="H113" s="262"/>
      <c r="I113" s="262"/>
      <c r="J113" s="262"/>
      <c r="K113" s="262"/>
      <c r="L113" s="262"/>
      <c r="M113" s="263"/>
      <c r="N113" s="61">
        <v>1155.8</v>
      </c>
      <c r="O113" s="61">
        <v>1155.8</v>
      </c>
      <c r="P113" s="264"/>
      <c r="Q113" s="264"/>
      <c r="R113" s="36">
        <v>0</v>
      </c>
      <c r="S113" s="37">
        <v>1155804</v>
      </c>
      <c r="T113" s="62">
        <v>1155.8</v>
      </c>
      <c r="U113" s="20"/>
      <c r="V113" s="17" t="s">
        <v>1</v>
      </c>
      <c r="W113" s="47">
        <f t="shared" si="4"/>
        <v>100</v>
      </c>
      <c r="X113" s="47">
        <f t="shared" si="5"/>
        <v>100</v>
      </c>
    </row>
    <row r="114" spans="1:24">
      <c r="A114" s="19"/>
      <c r="B114" s="57" t="s">
        <v>20</v>
      </c>
      <c r="C114" s="58">
        <v>8</v>
      </c>
      <c r="D114" s="59">
        <v>7</v>
      </c>
      <c r="E114" s="59">
        <v>1</v>
      </c>
      <c r="F114" s="60" t="s">
        <v>774</v>
      </c>
      <c r="G114" s="58" t="s">
        <v>18</v>
      </c>
      <c r="H114" s="262"/>
      <c r="I114" s="262"/>
      <c r="J114" s="262"/>
      <c r="K114" s="262"/>
      <c r="L114" s="262"/>
      <c r="M114" s="263"/>
      <c r="N114" s="61">
        <v>736</v>
      </c>
      <c r="O114" s="61">
        <v>736</v>
      </c>
      <c r="P114" s="264"/>
      <c r="Q114" s="264"/>
      <c r="R114" s="36">
        <v>0</v>
      </c>
      <c r="S114" s="37">
        <v>736000</v>
      </c>
      <c r="T114" s="62">
        <v>736</v>
      </c>
      <c r="U114" s="20"/>
      <c r="V114" s="17" t="s">
        <v>1</v>
      </c>
      <c r="W114" s="47">
        <f t="shared" si="4"/>
        <v>100</v>
      </c>
      <c r="X114" s="47">
        <f t="shared" si="5"/>
        <v>100</v>
      </c>
    </row>
    <row r="115" spans="1:24" ht="56.25">
      <c r="A115" s="19"/>
      <c r="B115" s="57" t="s">
        <v>687</v>
      </c>
      <c r="C115" s="58">
        <v>8</v>
      </c>
      <c r="D115" s="59">
        <v>7</v>
      </c>
      <c r="E115" s="59">
        <v>1</v>
      </c>
      <c r="F115" s="60" t="s">
        <v>686</v>
      </c>
      <c r="G115" s="58" t="s">
        <v>2</v>
      </c>
      <c r="H115" s="262"/>
      <c r="I115" s="262"/>
      <c r="J115" s="262"/>
      <c r="K115" s="262"/>
      <c r="L115" s="262"/>
      <c r="M115" s="263"/>
      <c r="N115" s="61">
        <v>430399.8</v>
      </c>
      <c r="O115" s="61">
        <v>430399.9</v>
      </c>
      <c r="P115" s="264"/>
      <c r="Q115" s="264"/>
      <c r="R115" s="36">
        <v>0</v>
      </c>
      <c r="S115" s="37">
        <v>423726171.86000001</v>
      </c>
      <c r="T115" s="62">
        <v>423726.2</v>
      </c>
      <c r="U115" s="20"/>
      <c r="V115" s="17" t="s">
        <v>1</v>
      </c>
      <c r="W115" s="47">
        <f t="shared" si="4"/>
        <v>98.449441658662479</v>
      </c>
      <c r="X115" s="47">
        <f t="shared" si="5"/>
        <v>98.449418784716258</v>
      </c>
    </row>
    <row r="116" spans="1:24" ht="22.5">
      <c r="A116" s="19"/>
      <c r="B116" s="57" t="s">
        <v>298</v>
      </c>
      <c r="C116" s="58">
        <v>8</v>
      </c>
      <c r="D116" s="59">
        <v>7</v>
      </c>
      <c r="E116" s="59">
        <v>1</v>
      </c>
      <c r="F116" s="60" t="s">
        <v>773</v>
      </c>
      <c r="G116" s="58" t="s">
        <v>2</v>
      </c>
      <c r="H116" s="262"/>
      <c r="I116" s="262"/>
      <c r="J116" s="262"/>
      <c r="K116" s="262"/>
      <c r="L116" s="262"/>
      <c r="M116" s="263"/>
      <c r="N116" s="61">
        <v>3207.4</v>
      </c>
      <c r="O116" s="61">
        <v>3207.4</v>
      </c>
      <c r="P116" s="264"/>
      <c r="Q116" s="264"/>
      <c r="R116" s="36">
        <v>0</v>
      </c>
      <c r="S116" s="37">
        <v>3204988.03</v>
      </c>
      <c r="T116" s="62">
        <v>3205</v>
      </c>
      <c r="U116" s="20"/>
      <c r="V116" s="17" t="s">
        <v>1</v>
      </c>
      <c r="W116" s="47">
        <f t="shared" si="4"/>
        <v>99.925173037351129</v>
      </c>
      <c r="X116" s="47">
        <f t="shared" si="5"/>
        <v>99.925173037351129</v>
      </c>
    </row>
    <row r="117" spans="1:24" ht="22.5">
      <c r="A117" s="19"/>
      <c r="B117" s="57" t="s">
        <v>22</v>
      </c>
      <c r="C117" s="58">
        <v>8</v>
      </c>
      <c r="D117" s="59">
        <v>7</v>
      </c>
      <c r="E117" s="59">
        <v>1</v>
      </c>
      <c r="F117" s="60" t="s">
        <v>773</v>
      </c>
      <c r="G117" s="58" t="s">
        <v>21</v>
      </c>
      <c r="H117" s="262"/>
      <c r="I117" s="262"/>
      <c r="J117" s="262"/>
      <c r="K117" s="262"/>
      <c r="L117" s="262"/>
      <c r="M117" s="263"/>
      <c r="N117" s="61">
        <v>3207.4</v>
      </c>
      <c r="O117" s="61">
        <v>3207.4</v>
      </c>
      <c r="P117" s="264"/>
      <c r="Q117" s="264"/>
      <c r="R117" s="36">
        <v>0</v>
      </c>
      <c r="S117" s="37">
        <v>3204988.03</v>
      </c>
      <c r="T117" s="62">
        <v>3205</v>
      </c>
      <c r="U117" s="20"/>
      <c r="V117" s="17" t="s">
        <v>1</v>
      </c>
      <c r="W117" s="47">
        <f t="shared" si="4"/>
        <v>99.925173037351129</v>
      </c>
      <c r="X117" s="47">
        <f t="shared" si="5"/>
        <v>99.925173037351129</v>
      </c>
    </row>
    <row r="118" spans="1:24">
      <c r="A118" s="19"/>
      <c r="B118" s="57" t="s">
        <v>79</v>
      </c>
      <c r="C118" s="58">
        <v>8</v>
      </c>
      <c r="D118" s="59">
        <v>7</v>
      </c>
      <c r="E118" s="59">
        <v>1</v>
      </c>
      <c r="F118" s="60" t="s">
        <v>773</v>
      </c>
      <c r="G118" s="58" t="s">
        <v>77</v>
      </c>
      <c r="H118" s="262"/>
      <c r="I118" s="262"/>
      <c r="J118" s="262"/>
      <c r="K118" s="262"/>
      <c r="L118" s="262"/>
      <c r="M118" s="263"/>
      <c r="N118" s="61">
        <v>245.5</v>
      </c>
      <c r="O118" s="61">
        <v>245.5</v>
      </c>
      <c r="P118" s="264"/>
      <c r="Q118" s="264"/>
      <c r="R118" s="36">
        <v>0</v>
      </c>
      <c r="S118" s="37">
        <v>245539.42</v>
      </c>
      <c r="T118" s="62">
        <v>245.5</v>
      </c>
      <c r="U118" s="20"/>
      <c r="V118" s="17" t="s">
        <v>1</v>
      </c>
      <c r="W118" s="47">
        <f t="shared" si="4"/>
        <v>100</v>
      </c>
      <c r="X118" s="47">
        <f t="shared" si="5"/>
        <v>100</v>
      </c>
    </row>
    <row r="119" spans="1:24">
      <c r="A119" s="19"/>
      <c r="B119" s="57" t="s">
        <v>20</v>
      </c>
      <c r="C119" s="58">
        <v>8</v>
      </c>
      <c r="D119" s="59">
        <v>7</v>
      </c>
      <c r="E119" s="59">
        <v>1</v>
      </c>
      <c r="F119" s="60" t="s">
        <v>773</v>
      </c>
      <c r="G119" s="58" t="s">
        <v>18</v>
      </c>
      <c r="H119" s="262"/>
      <c r="I119" s="262"/>
      <c r="J119" s="262"/>
      <c r="K119" s="262"/>
      <c r="L119" s="262"/>
      <c r="M119" s="263"/>
      <c r="N119" s="61">
        <v>2961.9</v>
      </c>
      <c r="O119" s="61">
        <v>2961.9</v>
      </c>
      <c r="P119" s="264"/>
      <c r="Q119" s="264"/>
      <c r="R119" s="36">
        <v>0</v>
      </c>
      <c r="S119" s="37">
        <v>2959448.61</v>
      </c>
      <c r="T119" s="62">
        <v>2959.5</v>
      </c>
      <c r="U119" s="20"/>
      <c r="V119" s="17" t="s">
        <v>1</v>
      </c>
      <c r="W119" s="47">
        <f t="shared" si="4"/>
        <v>99.91897093082143</v>
      </c>
      <c r="X119" s="47">
        <f t="shared" si="5"/>
        <v>99.91897093082143</v>
      </c>
    </row>
    <row r="120" spans="1:24" ht="22.5">
      <c r="A120" s="19"/>
      <c r="B120" s="57" t="s">
        <v>205</v>
      </c>
      <c r="C120" s="58">
        <v>8</v>
      </c>
      <c r="D120" s="59">
        <v>7</v>
      </c>
      <c r="E120" s="59">
        <v>1</v>
      </c>
      <c r="F120" s="60" t="s">
        <v>772</v>
      </c>
      <c r="G120" s="58" t="s">
        <v>2</v>
      </c>
      <c r="H120" s="262"/>
      <c r="I120" s="262"/>
      <c r="J120" s="262"/>
      <c r="K120" s="262"/>
      <c r="L120" s="262"/>
      <c r="M120" s="263"/>
      <c r="N120" s="61">
        <v>88937</v>
      </c>
      <c r="O120" s="61">
        <v>88937</v>
      </c>
      <c r="P120" s="264"/>
      <c r="Q120" s="264"/>
      <c r="R120" s="36">
        <v>0</v>
      </c>
      <c r="S120" s="37">
        <v>88896559.5</v>
      </c>
      <c r="T120" s="62">
        <v>88896.6</v>
      </c>
      <c r="U120" s="20"/>
      <c r="V120" s="17" t="s">
        <v>1</v>
      </c>
      <c r="W120" s="47">
        <f t="shared" si="4"/>
        <v>99.954574586505061</v>
      </c>
      <c r="X120" s="47">
        <f t="shared" si="5"/>
        <v>99.954574586505061</v>
      </c>
    </row>
    <row r="121" spans="1:24" ht="22.5">
      <c r="A121" s="19"/>
      <c r="B121" s="57" t="s">
        <v>22</v>
      </c>
      <c r="C121" s="58">
        <v>8</v>
      </c>
      <c r="D121" s="59">
        <v>7</v>
      </c>
      <c r="E121" s="59">
        <v>1</v>
      </c>
      <c r="F121" s="60" t="s">
        <v>772</v>
      </c>
      <c r="G121" s="58" t="s">
        <v>21</v>
      </c>
      <c r="H121" s="262"/>
      <c r="I121" s="262"/>
      <c r="J121" s="262"/>
      <c r="K121" s="262"/>
      <c r="L121" s="262"/>
      <c r="M121" s="263"/>
      <c r="N121" s="61">
        <v>88937</v>
      </c>
      <c r="O121" s="61">
        <v>88937</v>
      </c>
      <c r="P121" s="264"/>
      <c r="Q121" s="264"/>
      <c r="R121" s="36">
        <v>0</v>
      </c>
      <c r="S121" s="37">
        <v>88896559.5</v>
      </c>
      <c r="T121" s="62">
        <v>88896.6</v>
      </c>
      <c r="U121" s="20"/>
      <c r="V121" s="17" t="s">
        <v>1</v>
      </c>
      <c r="W121" s="47">
        <f t="shared" si="4"/>
        <v>99.954574586505061</v>
      </c>
      <c r="X121" s="47">
        <f t="shared" si="5"/>
        <v>99.954574586505061</v>
      </c>
    </row>
    <row r="122" spans="1:24">
      <c r="A122" s="19"/>
      <c r="B122" s="57" t="s">
        <v>79</v>
      </c>
      <c r="C122" s="58">
        <v>8</v>
      </c>
      <c r="D122" s="59">
        <v>7</v>
      </c>
      <c r="E122" s="59">
        <v>1</v>
      </c>
      <c r="F122" s="60" t="s">
        <v>772</v>
      </c>
      <c r="G122" s="58" t="s">
        <v>77</v>
      </c>
      <c r="H122" s="262"/>
      <c r="I122" s="262"/>
      <c r="J122" s="262"/>
      <c r="K122" s="262"/>
      <c r="L122" s="262"/>
      <c r="M122" s="263"/>
      <c r="N122" s="61">
        <v>51725.2</v>
      </c>
      <c r="O122" s="61">
        <v>51725.2</v>
      </c>
      <c r="P122" s="264"/>
      <c r="Q122" s="264"/>
      <c r="R122" s="36">
        <v>0</v>
      </c>
      <c r="S122" s="37">
        <v>51725159.5</v>
      </c>
      <c r="T122" s="62">
        <v>51725.2</v>
      </c>
      <c r="U122" s="20"/>
      <c r="V122" s="17" t="s">
        <v>1</v>
      </c>
      <c r="W122" s="47">
        <f t="shared" si="4"/>
        <v>100</v>
      </c>
      <c r="X122" s="47">
        <f t="shared" si="5"/>
        <v>100</v>
      </c>
    </row>
    <row r="123" spans="1:24">
      <c r="A123" s="19"/>
      <c r="B123" s="57" t="s">
        <v>20</v>
      </c>
      <c r="C123" s="58">
        <v>8</v>
      </c>
      <c r="D123" s="59">
        <v>7</v>
      </c>
      <c r="E123" s="59">
        <v>1</v>
      </c>
      <c r="F123" s="60" t="s">
        <v>772</v>
      </c>
      <c r="G123" s="58" t="s">
        <v>18</v>
      </c>
      <c r="H123" s="262"/>
      <c r="I123" s="262"/>
      <c r="J123" s="262"/>
      <c r="K123" s="262"/>
      <c r="L123" s="262"/>
      <c r="M123" s="263"/>
      <c r="N123" s="61">
        <v>37211.800000000003</v>
      </c>
      <c r="O123" s="61">
        <v>37211.800000000003</v>
      </c>
      <c r="P123" s="264"/>
      <c r="Q123" s="264"/>
      <c r="R123" s="36">
        <v>0</v>
      </c>
      <c r="S123" s="37">
        <v>37171400</v>
      </c>
      <c r="T123" s="62">
        <v>37171.4</v>
      </c>
      <c r="U123" s="20"/>
      <c r="V123" s="17" t="s">
        <v>1</v>
      </c>
      <c r="W123" s="47">
        <f t="shared" si="4"/>
        <v>99.891432287607699</v>
      </c>
      <c r="X123" s="47">
        <f t="shared" si="5"/>
        <v>99.891432287607699</v>
      </c>
    </row>
    <row r="124" spans="1:24" ht="22.5">
      <c r="A124" s="19"/>
      <c r="B124" s="57" t="s">
        <v>42</v>
      </c>
      <c r="C124" s="58">
        <v>8</v>
      </c>
      <c r="D124" s="59">
        <v>7</v>
      </c>
      <c r="E124" s="59">
        <v>1</v>
      </c>
      <c r="F124" s="60" t="s">
        <v>771</v>
      </c>
      <c r="G124" s="58" t="s">
        <v>2</v>
      </c>
      <c r="H124" s="262"/>
      <c r="I124" s="262"/>
      <c r="J124" s="262"/>
      <c r="K124" s="262"/>
      <c r="L124" s="262"/>
      <c r="M124" s="263"/>
      <c r="N124" s="61">
        <v>48625</v>
      </c>
      <c r="O124" s="61">
        <v>48625</v>
      </c>
      <c r="P124" s="264"/>
      <c r="Q124" s="264"/>
      <c r="R124" s="36">
        <v>0</v>
      </c>
      <c r="S124" s="37">
        <v>42223113.979999997</v>
      </c>
      <c r="T124" s="62">
        <v>42223.1</v>
      </c>
      <c r="U124" s="20"/>
      <c r="V124" s="17" t="s">
        <v>1</v>
      </c>
      <c r="W124" s="47">
        <f t="shared" si="4"/>
        <v>86.834138817480721</v>
      </c>
      <c r="X124" s="47">
        <f t="shared" si="5"/>
        <v>86.834138817480721</v>
      </c>
    </row>
    <row r="125" spans="1:24" ht="22.5">
      <c r="A125" s="19"/>
      <c r="B125" s="57" t="s">
        <v>22</v>
      </c>
      <c r="C125" s="58">
        <v>8</v>
      </c>
      <c r="D125" s="59">
        <v>7</v>
      </c>
      <c r="E125" s="59">
        <v>1</v>
      </c>
      <c r="F125" s="60" t="s">
        <v>771</v>
      </c>
      <c r="G125" s="58" t="s">
        <v>21</v>
      </c>
      <c r="H125" s="262"/>
      <c r="I125" s="262"/>
      <c r="J125" s="262"/>
      <c r="K125" s="262"/>
      <c r="L125" s="262"/>
      <c r="M125" s="263"/>
      <c r="N125" s="61">
        <v>48625</v>
      </c>
      <c r="O125" s="61">
        <v>48625</v>
      </c>
      <c r="P125" s="264"/>
      <c r="Q125" s="264"/>
      <c r="R125" s="36">
        <v>0</v>
      </c>
      <c r="S125" s="37">
        <v>42223113.979999997</v>
      </c>
      <c r="T125" s="62">
        <v>42223.1</v>
      </c>
      <c r="U125" s="20"/>
      <c r="V125" s="17" t="s">
        <v>1</v>
      </c>
      <c r="W125" s="47">
        <f t="shared" si="4"/>
        <v>86.834138817480721</v>
      </c>
      <c r="X125" s="47">
        <f t="shared" si="5"/>
        <v>86.834138817480721</v>
      </c>
    </row>
    <row r="126" spans="1:24">
      <c r="A126" s="19"/>
      <c r="B126" s="57" t="s">
        <v>79</v>
      </c>
      <c r="C126" s="58">
        <v>8</v>
      </c>
      <c r="D126" s="59">
        <v>7</v>
      </c>
      <c r="E126" s="59">
        <v>1</v>
      </c>
      <c r="F126" s="60" t="s">
        <v>771</v>
      </c>
      <c r="G126" s="58" t="s">
        <v>77</v>
      </c>
      <c r="H126" s="262"/>
      <c r="I126" s="262"/>
      <c r="J126" s="262"/>
      <c r="K126" s="262"/>
      <c r="L126" s="262"/>
      <c r="M126" s="263"/>
      <c r="N126" s="61">
        <v>25449.7</v>
      </c>
      <c r="O126" s="61">
        <v>25449.7</v>
      </c>
      <c r="P126" s="264"/>
      <c r="Q126" s="264"/>
      <c r="R126" s="36">
        <v>0</v>
      </c>
      <c r="S126" s="37">
        <v>23026401.440000001</v>
      </c>
      <c r="T126" s="62">
        <v>23026.400000000001</v>
      </c>
      <c r="U126" s="20"/>
      <c r="V126" s="17" t="s">
        <v>1</v>
      </c>
      <c r="W126" s="47">
        <f t="shared" si="4"/>
        <v>90.478080291712672</v>
      </c>
      <c r="X126" s="47">
        <f t="shared" si="5"/>
        <v>90.478080291712672</v>
      </c>
    </row>
    <row r="127" spans="1:24">
      <c r="A127" s="19"/>
      <c r="B127" s="57" t="s">
        <v>20</v>
      </c>
      <c r="C127" s="58">
        <v>8</v>
      </c>
      <c r="D127" s="59">
        <v>7</v>
      </c>
      <c r="E127" s="59">
        <v>1</v>
      </c>
      <c r="F127" s="60" t="s">
        <v>771</v>
      </c>
      <c r="G127" s="58" t="s">
        <v>18</v>
      </c>
      <c r="H127" s="262"/>
      <c r="I127" s="262"/>
      <c r="J127" s="262"/>
      <c r="K127" s="262"/>
      <c r="L127" s="262"/>
      <c r="M127" s="263"/>
      <c r="N127" s="61">
        <v>23175.3</v>
      </c>
      <c r="O127" s="61">
        <v>23175.3</v>
      </c>
      <c r="P127" s="264"/>
      <c r="Q127" s="264"/>
      <c r="R127" s="36">
        <v>0</v>
      </c>
      <c r="S127" s="37">
        <v>19196712.539999999</v>
      </c>
      <c r="T127" s="62">
        <v>19196.7</v>
      </c>
      <c r="U127" s="20"/>
      <c r="V127" s="17" t="s">
        <v>1</v>
      </c>
      <c r="W127" s="47">
        <f t="shared" si="4"/>
        <v>82.832584691460312</v>
      </c>
      <c r="X127" s="47">
        <f t="shared" si="5"/>
        <v>82.832584691460312</v>
      </c>
    </row>
    <row r="128" spans="1:24" ht="33.75">
      <c r="A128" s="19"/>
      <c r="B128" s="57" t="s">
        <v>747</v>
      </c>
      <c r="C128" s="58">
        <v>8</v>
      </c>
      <c r="D128" s="59">
        <v>7</v>
      </c>
      <c r="E128" s="59">
        <v>1</v>
      </c>
      <c r="F128" s="60" t="s">
        <v>770</v>
      </c>
      <c r="G128" s="58" t="s">
        <v>2</v>
      </c>
      <c r="H128" s="262"/>
      <c r="I128" s="262"/>
      <c r="J128" s="262"/>
      <c r="K128" s="262"/>
      <c r="L128" s="262"/>
      <c r="M128" s="263"/>
      <c r="N128" s="61">
        <v>796.2</v>
      </c>
      <c r="O128" s="61">
        <v>796.2</v>
      </c>
      <c r="P128" s="264"/>
      <c r="Q128" s="264"/>
      <c r="R128" s="36">
        <v>0</v>
      </c>
      <c r="S128" s="37">
        <v>796221</v>
      </c>
      <c r="T128" s="62">
        <v>796.2</v>
      </c>
      <c r="U128" s="20"/>
      <c r="V128" s="17" t="s">
        <v>1</v>
      </c>
      <c r="W128" s="47">
        <f t="shared" si="4"/>
        <v>100</v>
      </c>
      <c r="X128" s="47">
        <f t="shared" si="5"/>
        <v>100</v>
      </c>
    </row>
    <row r="129" spans="1:24" ht="22.5">
      <c r="A129" s="19"/>
      <c r="B129" s="57" t="s">
        <v>22</v>
      </c>
      <c r="C129" s="58">
        <v>8</v>
      </c>
      <c r="D129" s="59">
        <v>7</v>
      </c>
      <c r="E129" s="59">
        <v>1</v>
      </c>
      <c r="F129" s="60" t="s">
        <v>770</v>
      </c>
      <c r="G129" s="58" t="s">
        <v>21</v>
      </c>
      <c r="H129" s="262"/>
      <c r="I129" s="262"/>
      <c r="J129" s="262"/>
      <c r="K129" s="262"/>
      <c r="L129" s="262"/>
      <c r="M129" s="263"/>
      <c r="N129" s="61">
        <v>796.2</v>
      </c>
      <c r="O129" s="61">
        <v>796.2</v>
      </c>
      <c r="P129" s="264"/>
      <c r="Q129" s="264"/>
      <c r="R129" s="36">
        <v>0</v>
      </c>
      <c r="S129" s="37">
        <v>796221</v>
      </c>
      <c r="T129" s="62">
        <v>796.2</v>
      </c>
      <c r="U129" s="20"/>
      <c r="V129" s="17" t="s">
        <v>1</v>
      </c>
      <c r="W129" s="47">
        <f t="shared" si="4"/>
        <v>100</v>
      </c>
      <c r="X129" s="47">
        <f t="shared" si="5"/>
        <v>100</v>
      </c>
    </row>
    <row r="130" spans="1:24">
      <c r="A130" s="19"/>
      <c r="B130" s="57" t="s">
        <v>79</v>
      </c>
      <c r="C130" s="58">
        <v>8</v>
      </c>
      <c r="D130" s="59">
        <v>7</v>
      </c>
      <c r="E130" s="59">
        <v>1</v>
      </c>
      <c r="F130" s="60" t="s">
        <v>770</v>
      </c>
      <c r="G130" s="58" t="s">
        <v>77</v>
      </c>
      <c r="H130" s="262"/>
      <c r="I130" s="262"/>
      <c r="J130" s="262"/>
      <c r="K130" s="262"/>
      <c r="L130" s="262"/>
      <c r="M130" s="263"/>
      <c r="N130" s="61">
        <v>796.2</v>
      </c>
      <c r="O130" s="61">
        <v>796.2</v>
      </c>
      <c r="P130" s="264"/>
      <c r="Q130" s="264"/>
      <c r="R130" s="36">
        <v>0</v>
      </c>
      <c r="S130" s="37">
        <v>796221</v>
      </c>
      <c r="T130" s="62">
        <v>796.2</v>
      </c>
      <c r="U130" s="20"/>
      <c r="V130" s="17" t="s">
        <v>1</v>
      </c>
      <c r="W130" s="47">
        <f t="shared" si="4"/>
        <v>100</v>
      </c>
      <c r="X130" s="47">
        <f t="shared" si="5"/>
        <v>100</v>
      </c>
    </row>
    <row r="131" spans="1:24" ht="33.75">
      <c r="A131" s="19"/>
      <c r="B131" s="57" t="s">
        <v>769</v>
      </c>
      <c r="C131" s="58">
        <v>8</v>
      </c>
      <c r="D131" s="59">
        <v>7</v>
      </c>
      <c r="E131" s="59">
        <v>1</v>
      </c>
      <c r="F131" s="60" t="s">
        <v>768</v>
      </c>
      <c r="G131" s="58" t="s">
        <v>2</v>
      </c>
      <c r="H131" s="262"/>
      <c r="I131" s="262"/>
      <c r="J131" s="262"/>
      <c r="K131" s="262"/>
      <c r="L131" s="262"/>
      <c r="M131" s="263"/>
      <c r="N131" s="61">
        <v>252.1</v>
      </c>
      <c r="O131" s="61">
        <v>252.2</v>
      </c>
      <c r="P131" s="264"/>
      <c r="Q131" s="264"/>
      <c r="R131" s="36">
        <v>0</v>
      </c>
      <c r="S131" s="37">
        <v>230788.83000000002</v>
      </c>
      <c r="T131" s="62">
        <v>230.8</v>
      </c>
      <c r="U131" s="20"/>
      <c r="V131" s="17" t="s">
        <v>1</v>
      </c>
      <c r="W131" s="47">
        <f t="shared" si="4"/>
        <v>91.550971836572785</v>
      </c>
      <c r="X131" s="47">
        <f t="shared" si="5"/>
        <v>91.514670896114197</v>
      </c>
    </row>
    <row r="132" spans="1:24" ht="22.5">
      <c r="A132" s="19"/>
      <c r="B132" s="57" t="s">
        <v>22</v>
      </c>
      <c r="C132" s="58">
        <v>8</v>
      </c>
      <c r="D132" s="59">
        <v>7</v>
      </c>
      <c r="E132" s="59">
        <v>1</v>
      </c>
      <c r="F132" s="60" t="s">
        <v>768</v>
      </c>
      <c r="G132" s="58" t="s">
        <v>21</v>
      </c>
      <c r="H132" s="262"/>
      <c r="I132" s="262"/>
      <c r="J132" s="262"/>
      <c r="K132" s="262"/>
      <c r="L132" s="262"/>
      <c r="M132" s="263"/>
      <c r="N132" s="61">
        <v>252.1</v>
      </c>
      <c r="O132" s="61">
        <v>252.2</v>
      </c>
      <c r="P132" s="264"/>
      <c r="Q132" s="264"/>
      <c r="R132" s="36">
        <v>0</v>
      </c>
      <c r="S132" s="37">
        <v>230788.83000000002</v>
      </c>
      <c r="T132" s="62">
        <v>230.8</v>
      </c>
      <c r="U132" s="20"/>
      <c r="V132" s="17" t="s">
        <v>1</v>
      </c>
      <c r="W132" s="47">
        <f t="shared" si="4"/>
        <v>91.550971836572785</v>
      </c>
      <c r="X132" s="47">
        <f t="shared" si="5"/>
        <v>91.514670896114197</v>
      </c>
    </row>
    <row r="133" spans="1:24">
      <c r="A133" s="19"/>
      <c r="B133" s="57" t="s">
        <v>79</v>
      </c>
      <c r="C133" s="58">
        <v>8</v>
      </c>
      <c r="D133" s="59">
        <v>7</v>
      </c>
      <c r="E133" s="59">
        <v>1</v>
      </c>
      <c r="F133" s="60" t="s">
        <v>768</v>
      </c>
      <c r="G133" s="58" t="s">
        <v>77</v>
      </c>
      <c r="H133" s="262"/>
      <c r="I133" s="262"/>
      <c r="J133" s="262"/>
      <c r="K133" s="262"/>
      <c r="L133" s="262"/>
      <c r="M133" s="263"/>
      <c r="N133" s="61">
        <v>190.9</v>
      </c>
      <c r="O133" s="61">
        <v>190.9</v>
      </c>
      <c r="P133" s="264"/>
      <c r="Q133" s="264"/>
      <c r="R133" s="36">
        <v>0</v>
      </c>
      <c r="S133" s="37">
        <v>175184</v>
      </c>
      <c r="T133" s="62">
        <v>175.2</v>
      </c>
      <c r="U133" s="20"/>
      <c r="V133" s="17" t="s">
        <v>1</v>
      </c>
      <c r="W133" s="47">
        <f t="shared" si="4"/>
        <v>91.775798847564161</v>
      </c>
      <c r="X133" s="47">
        <f t="shared" si="5"/>
        <v>91.775798847564161</v>
      </c>
    </row>
    <row r="134" spans="1:24">
      <c r="A134" s="19"/>
      <c r="B134" s="57" t="s">
        <v>20</v>
      </c>
      <c r="C134" s="58">
        <v>8</v>
      </c>
      <c r="D134" s="59">
        <v>7</v>
      </c>
      <c r="E134" s="59">
        <v>1</v>
      </c>
      <c r="F134" s="60" t="s">
        <v>768</v>
      </c>
      <c r="G134" s="58" t="s">
        <v>18</v>
      </c>
      <c r="H134" s="262"/>
      <c r="I134" s="262"/>
      <c r="J134" s="262"/>
      <c r="K134" s="262"/>
      <c r="L134" s="262"/>
      <c r="M134" s="263"/>
      <c r="N134" s="61">
        <v>61.2</v>
      </c>
      <c r="O134" s="61">
        <v>61.3</v>
      </c>
      <c r="P134" s="264"/>
      <c r="Q134" s="264"/>
      <c r="R134" s="36">
        <v>0</v>
      </c>
      <c r="S134" s="37">
        <v>55604.83</v>
      </c>
      <c r="T134" s="62">
        <v>55.6</v>
      </c>
      <c r="U134" s="20"/>
      <c r="V134" s="17" t="s">
        <v>1</v>
      </c>
      <c r="W134" s="47">
        <f t="shared" si="4"/>
        <v>90.849673202614383</v>
      </c>
      <c r="X134" s="47">
        <f t="shared" si="5"/>
        <v>90.701468189233282</v>
      </c>
    </row>
    <row r="135" spans="1:24" ht="101.25">
      <c r="A135" s="19"/>
      <c r="B135" s="57" t="s">
        <v>767</v>
      </c>
      <c r="C135" s="58">
        <v>8</v>
      </c>
      <c r="D135" s="59">
        <v>7</v>
      </c>
      <c r="E135" s="59">
        <v>1</v>
      </c>
      <c r="F135" s="60" t="s">
        <v>766</v>
      </c>
      <c r="G135" s="58" t="s">
        <v>2</v>
      </c>
      <c r="H135" s="262"/>
      <c r="I135" s="262"/>
      <c r="J135" s="262"/>
      <c r="K135" s="262"/>
      <c r="L135" s="262"/>
      <c r="M135" s="263"/>
      <c r="N135" s="61">
        <v>285905</v>
      </c>
      <c r="O135" s="61">
        <v>285905</v>
      </c>
      <c r="P135" s="264"/>
      <c r="Q135" s="264"/>
      <c r="R135" s="36">
        <v>0</v>
      </c>
      <c r="S135" s="37">
        <v>285876790.13</v>
      </c>
      <c r="T135" s="62">
        <v>285876.8</v>
      </c>
      <c r="U135" s="20"/>
      <c r="V135" s="17" t="s">
        <v>1</v>
      </c>
      <c r="W135" s="47">
        <f t="shared" si="4"/>
        <v>99.990136583830292</v>
      </c>
      <c r="X135" s="47">
        <f t="shared" si="5"/>
        <v>99.990136583830292</v>
      </c>
    </row>
    <row r="136" spans="1:24" ht="22.5">
      <c r="A136" s="19"/>
      <c r="B136" s="57" t="s">
        <v>22</v>
      </c>
      <c r="C136" s="58">
        <v>8</v>
      </c>
      <c r="D136" s="59">
        <v>7</v>
      </c>
      <c r="E136" s="59">
        <v>1</v>
      </c>
      <c r="F136" s="60" t="s">
        <v>766</v>
      </c>
      <c r="G136" s="58" t="s">
        <v>21</v>
      </c>
      <c r="H136" s="262"/>
      <c r="I136" s="262"/>
      <c r="J136" s="262"/>
      <c r="K136" s="262"/>
      <c r="L136" s="262"/>
      <c r="M136" s="263"/>
      <c r="N136" s="61">
        <v>285905</v>
      </c>
      <c r="O136" s="61">
        <v>285905</v>
      </c>
      <c r="P136" s="264"/>
      <c r="Q136" s="264"/>
      <c r="R136" s="36">
        <v>0</v>
      </c>
      <c r="S136" s="37">
        <v>285876790.13</v>
      </c>
      <c r="T136" s="62">
        <v>285876.8</v>
      </c>
      <c r="U136" s="20"/>
      <c r="V136" s="17" t="s">
        <v>1</v>
      </c>
      <c r="W136" s="47">
        <f t="shared" si="4"/>
        <v>99.990136583830292</v>
      </c>
      <c r="X136" s="47">
        <f t="shared" si="5"/>
        <v>99.990136583830292</v>
      </c>
    </row>
    <row r="137" spans="1:24">
      <c r="A137" s="19"/>
      <c r="B137" s="57" t="s">
        <v>79</v>
      </c>
      <c r="C137" s="58">
        <v>8</v>
      </c>
      <c r="D137" s="59">
        <v>7</v>
      </c>
      <c r="E137" s="59">
        <v>1</v>
      </c>
      <c r="F137" s="60" t="s">
        <v>766</v>
      </c>
      <c r="G137" s="58" t="s">
        <v>77</v>
      </c>
      <c r="H137" s="262"/>
      <c r="I137" s="262"/>
      <c r="J137" s="262"/>
      <c r="K137" s="262"/>
      <c r="L137" s="262"/>
      <c r="M137" s="263"/>
      <c r="N137" s="61">
        <v>160588.70000000001</v>
      </c>
      <c r="O137" s="61">
        <v>160588.70000000001</v>
      </c>
      <c r="P137" s="264"/>
      <c r="Q137" s="264"/>
      <c r="R137" s="36">
        <v>0</v>
      </c>
      <c r="S137" s="37">
        <v>160573958.53</v>
      </c>
      <c r="T137" s="62">
        <v>160574</v>
      </c>
      <c r="U137" s="20"/>
      <c r="V137" s="17" t="s">
        <v>1</v>
      </c>
      <c r="W137" s="47">
        <f t="shared" ref="W137:W200" si="6">SUM(T137/N137*100)</f>
        <v>99.990846180335225</v>
      </c>
      <c r="X137" s="47">
        <f t="shared" ref="X137:X200" si="7">SUM(T137/O137*100)</f>
        <v>99.990846180335225</v>
      </c>
    </row>
    <row r="138" spans="1:24">
      <c r="A138" s="19"/>
      <c r="B138" s="57" t="s">
        <v>20</v>
      </c>
      <c r="C138" s="58">
        <v>8</v>
      </c>
      <c r="D138" s="59">
        <v>7</v>
      </c>
      <c r="E138" s="59">
        <v>1</v>
      </c>
      <c r="F138" s="60" t="s">
        <v>766</v>
      </c>
      <c r="G138" s="58" t="s">
        <v>18</v>
      </c>
      <c r="H138" s="262"/>
      <c r="I138" s="262"/>
      <c r="J138" s="262"/>
      <c r="K138" s="262"/>
      <c r="L138" s="262"/>
      <c r="M138" s="263"/>
      <c r="N138" s="61">
        <v>125316.3</v>
      </c>
      <c r="O138" s="61">
        <v>125316.3</v>
      </c>
      <c r="P138" s="264"/>
      <c r="Q138" s="264"/>
      <c r="R138" s="36">
        <v>0</v>
      </c>
      <c r="S138" s="37">
        <v>125302831.59999999</v>
      </c>
      <c r="T138" s="62">
        <v>125302.8</v>
      </c>
      <c r="U138" s="20"/>
      <c r="V138" s="17" t="s">
        <v>1</v>
      </c>
      <c r="W138" s="47">
        <f t="shared" si="6"/>
        <v>99.989227259342954</v>
      </c>
      <c r="X138" s="47">
        <f t="shared" si="7"/>
        <v>99.989227259342954</v>
      </c>
    </row>
    <row r="139" spans="1:24" ht="22.5">
      <c r="A139" s="19"/>
      <c r="B139" s="57" t="s">
        <v>765</v>
      </c>
      <c r="C139" s="58">
        <v>8</v>
      </c>
      <c r="D139" s="59">
        <v>7</v>
      </c>
      <c r="E139" s="59">
        <v>1</v>
      </c>
      <c r="F139" s="60" t="s">
        <v>764</v>
      </c>
      <c r="G139" s="58" t="s">
        <v>2</v>
      </c>
      <c r="H139" s="262"/>
      <c r="I139" s="262"/>
      <c r="J139" s="262"/>
      <c r="K139" s="262"/>
      <c r="L139" s="262"/>
      <c r="M139" s="263"/>
      <c r="N139" s="61">
        <v>2312.4</v>
      </c>
      <c r="O139" s="61">
        <v>2312.4</v>
      </c>
      <c r="P139" s="264"/>
      <c r="Q139" s="264"/>
      <c r="R139" s="36">
        <v>0</v>
      </c>
      <c r="S139" s="37">
        <v>2146884.98</v>
      </c>
      <c r="T139" s="62">
        <v>2146.9</v>
      </c>
      <c r="U139" s="20"/>
      <c r="V139" s="17" t="s">
        <v>1</v>
      </c>
      <c r="W139" s="47">
        <f t="shared" si="6"/>
        <v>92.842933748486416</v>
      </c>
      <c r="X139" s="47">
        <f t="shared" si="7"/>
        <v>92.842933748486416</v>
      </c>
    </row>
    <row r="140" spans="1:24" ht="22.5">
      <c r="A140" s="19"/>
      <c r="B140" s="57" t="s">
        <v>22</v>
      </c>
      <c r="C140" s="58">
        <v>8</v>
      </c>
      <c r="D140" s="59">
        <v>7</v>
      </c>
      <c r="E140" s="59">
        <v>1</v>
      </c>
      <c r="F140" s="60" t="s">
        <v>764</v>
      </c>
      <c r="G140" s="58" t="s">
        <v>21</v>
      </c>
      <c r="H140" s="262"/>
      <c r="I140" s="262"/>
      <c r="J140" s="262"/>
      <c r="K140" s="262"/>
      <c r="L140" s="262"/>
      <c r="M140" s="263"/>
      <c r="N140" s="61">
        <v>2312.4</v>
      </c>
      <c r="O140" s="61">
        <v>2312.4</v>
      </c>
      <c r="P140" s="264"/>
      <c r="Q140" s="264"/>
      <c r="R140" s="36">
        <v>0</v>
      </c>
      <c r="S140" s="37">
        <v>2146884.98</v>
      </c>
      <c r="T140" s="62">
        <v>2146.9</v>
      </c>
      <c r="U140" s="20"/>
      <c r="V140" s="17" t="s">
        <v>1</v>
      </c>
      <c r="W140" s="47">
        <f t="shared" si="6"/>
        <v>92.842933748486416</v>
      </c>
      <c r="X140" s="47">
        <f t="shared" si="7"/>
        <v>92.842933748486416</v>
      </c>
    </row>
    <row r="141" spans="1:24">
      <c r="A141" s="19"/>
      <c r="B141" s="57" t="s">
        <v>79</v>
      </c>
      <c r="C141" s="58">
        <v>8</v>
      </c>
      <c r="D141" s="59">
        <v>7</v>
      </c>
      <c r="E141" s="59">
        <v>1</v>
      </c>
      <c r="F141" s="60" t="s">
        <v>764</v>
      </c>
      <c r="G141" s="58" t="s">
        <v>77</v>
      </c>
      <c r="H141" s="262"/>
      <c r="I141" s="262"/>
      <c r="J141" s="262"/>
      <c r="K141" s="262"/>
      <c r="L141" s="262"/>
      <c r="M141" s="263"/>
      <c r="N141" s="61">
        <v>801.6</v>
      </c>
      <c r="O141" s="61">
        <v>801.6</v>
      </c>
      <c r="P141" s="264"/>
      <c r="Q141" s="264"/>
      <c r="R141" s="36">
        <v>0</v>
      </c>
      <c r="S141" s="37">
        <v>694352.73</v>
      </c>
      <c r="T141" s="62">
        <v>694.4</v>
      </c>
      <c r="U141" s="20"/>
      <c r="V141" s="17" t="s">
        <v>1</v>
      </c>
      <c r="W141" s="47">
        <f t="shared" si="6"/>
        <v>86.626746506986024</v>
      </c>
      <c r="X141" s="47">
        <f t="shared" si="7"/>
        <v>86.626746506986024</v>
      </c>
    </row>
    <row r="142" spans="1:24">
      <c r="A142" s="19"/>
      <c r="B142" s="57" t="s">
        <v>20</v>
      </c>
      <c r="C142" s="58">
        <v>8</v>
      </c>
      <c r="D142" s="59">
        <v>7</v>
      </c>
      <c r="E142" s="59">
        <v>1</v>
      </c>
      <c r="F142" s="60" t="s">
        <v>764</v>
      </c>
      <c r="G142" s="58" t="s">
        <v>18</v>
      </c>
      <c r="H142" s="262"/>
      <c r="I142" s="262"/>
      <c r="J142" s="262"/>
      <c r="K142" s="262"/>
      <c r="L142" s="262"/>
      <c r="M142" s="263"/>
      <c r="N142" s="61">
        <v>1510.8</v>
      </c>
      <c r="O142" s="61">
        <v>1510.8</v>
      </c>
      <c r="P142" s="264"/>
      <c r="Q142" s="264"/>
      <c r="R142" s="36">
        <v>0</v>
      </c>
      <c r="S142" s="37">
        <v>1452532.25</v>
      </c>
      <c r="T142" s="62">
        <v>1452.5</v>
      </c>
      <c r="U142" s="20"/>
      <c r="V142" s="17" t="s">
        <v>1</v>
      </c>
      <c r="W142" s="47">
        <f t="shared" si="6"/>
        <v>96.141117288853593</v>
      </c>
      <c r="X142" s="47">
        <f t="shared" si="7"/>
        <v>96.141117288853593</v>
      </c>
    </row>
    <row r="143" spans="1:24" ht="45">
      <c r="A143" s="19"/>
      <c r="B143" s="57" t="s">
        <v>763</v>
      </c>
      <c r="C143" s="58">
        <v>8</v>
      </c>
      <c r="D143" s="59">
        <v>7</v>
      </c>
      <c r="E143" s="59">
        <v>1</v>
      </c>
      <c r="F143" s="60" t="s">
        <v>762</v>
      </c>
      <c r="G143" s="58" t="s">
        <v>2</v>
      </c>
      <c r="H143" s="262"/>
      <c r="I143" s="262"/>
      <c r="J143" s="262"/>
      <c r="K143" s="262"/>
      <c r="L143" s="262"/>
      <c r="M143" s="263"/>
      <c r="N143" s="61">
        <v>364.7</v>
      </c>
      <c r="O143" s="61">
        <v>364.7</v>
      </c>
      <c r="P143" s="264"/>
      <c r="Q143" s="264"/>
      <c r="R143" s="36">
        <v>0</v>
      </c>
      <c r="S143" s="37">
        <v>350825.41000000003</v>
      </c>
      <c r="T143" s="62">
        <v>350.8</v>
      </c>
      <c r="U143" s="20"/>
      <c r="V143" s="17" t="s">
        <v>1</v>
      </c>
      <c r="W143" s="47">
        <f t="shared" si="6"/>
        <v>96.1886482040033</v>
      </c>
      <c r="X143" s="47">
        <f t="shared" si="7"/>
        <v>96.1886482040033</v>
      </c>
    </row>
    <row r="144" spans="1:24" ht="22.5">
      <c r="A144" s="19"/>
      <c r="B144" s="57" t="s">
        <v>22</v>
      </c>
      <c r="C144" s="58">
        <v>8</v>
      </c>
      <c r="D144" s="59">
        <v>7</v>
      </c>
      <c r="E144" s="59">
        <v>1</v>
      </c>
      <c r="F144" s="60" t="s">
        <v>762</v>
      </c>
      <c r="G144" s="58" t="s">
        <v>21</v>
      </c>
      <c r="H144" s="262"/>
      <c r="I144" s="262"/>
      <c r="J144" s="262"/>
      <c r="K144" s="262"/>
      <c r="L144" s="262"/>
      <c r="M144" s="263"/>
      <c r="N144" s="61">
        <v>364.7</v>
      </c>
      <c r="O144" s="61">
        <v>364.7</v>
      </c>
      <c r="P144" s="264"/>
      <c r="Q144" s="264"/>
      <c r="R144" s="36">
        <v>0</v>
      </c>
      <c r="S144" s="37">
        <v>350825.41000000003</v>
      </c>
      <c r="T144" s="62">
        <v>350.8</v>
      </c>
      <c r="U144" s="20"/>
      <c r="V144" s="17" t="s">
        <v>1</v>
      </c>
      <c r="W144" s="47">
        <f t="shared" si="6"/>
        <v>96.1886482040033</v>
      </c>
      <c r="X144" s="47">
        <f t="shared" si="7"/>
        <v>96.1886482040033</v>
      </c>
    </row>
    <row r="145" spans="1:24">
      <c r="A145" s="19"/>
      <c r="B145" s="57" t="s">
        <v>79</v>
      </c>
      <c r="C145" s="58">
        <v>8</v>
      </c>
      <c r="D145" s="59">
        <v>7</v>
      </c>
      <c r="E145" s="59">
        <v>1</v>
      </c>
      <c r="F145" s="60" t="s">
        <v>762</v>
      </c>
      <c r="G145" s="58" t="s">
        <v>77</v>
      </c>
      <c r="H145" s="262"/>
      <c r="I145" s="262"/>
      <c r="J145" s="262"/>
      <c r="K145" s="262"/>
      <c r="L145" s="262"/>
      <c r="M145" s="263"/>
      <c r="N145" s="61">
        <v>279</v>
      </c>
      <c r="O145" s="61">
        <v>279</v>
      </c>
      <c r="P145" s="264"/>
      <c r="Q145" s="264"/>
      <c r="R145" s="36">
        <v>0</v>
      </c>
      <c r="S145" s="37">
        <v>271297.21000000002</v>
      </c>
      <c r="T145" s="62">
        <v>271.3</v>
      </c>
      <c r="U145" s="20"/>
      <c r="V145" s="17" t="s">
        <v>1</v>
      </c>
      <c r="W145" s="47">
        <f t="shared" si="6"/>
        <v>97.240143369175641</v>
      </c>
      <c r="X145" s="47">
        <f t="shared" si="7"/>
        <v>97.240143369175641</v>
      </c>
    </row>
    <row r="146" spans="1:24">
      <c r="A146" s="19"/>
      <c r="B146" s="57" t="s">
        <v>20</v>
      </c>
      <c r="C146" s="58">
        <v>8</v>
      </c>
      <c r="D146" s="59">
        <v>7</v>
      </c>
      <c r="E146" s="59">
        <v>1</v>
      </c>
      <c r="F146" s="60" t="s">
        <v>762</v>
      </c>
      <c r="G146" s="58" t="s">
        <v>18</v>
      </c>
      <c r="H146" s="262"/>
      <c r="I146" s="262"/>
      <c r="J146" s="262"/>
      <c r="K146" s="262"/>
      <c r="L146" s="262"/>
      <c r="M146" s="263"/>
      <c r="N146" s="61">
        <v>85.7</v>
      </c>
      <c r="O146" s="61">
        <v>85.7</v>
      </c>
      <c r="P146" s="264"/>
      <c r="Q146" s="264"/>
      <c r="R146" s="36">
        <v>0</v>
      </c>
      <c r="S146" s="37">
        <v>79528.2</v>
      </c>
      <c r="T146" s="62">
        <v>79.5</v>
      </c>
      <c r="U146" s="20"/>
      <c r="V146" s="17" t="s">
        <v>1</v>
      </c>
      <c r="W146" s="47">
        <f t="shared" si="6"/>
        <v>92.765460910151688</v>
      </c>
      <c r="X146" s="47">
        <f t="shared" si="7"/>
        <v>92.765460910151688</v>
      </c>
    </row>
    <row r="147" spans="1:24" ht="22.5">
      <c r="A147" s="19"/>
      <c r="B147" s="57" t="s">
        <v>31</v>
      </c>
      <c r="C147" s="58">
        <v>8</v>
      </c>
      <c r="D147" s="59">
        <v>7</v>
      </c>
      <c r="E147" s="59">
        <v>1</v>
      </c>
      <c r="F147" s="60" t="s">
        <v>30</v>
      </c>
      <c r="G147" s="58" t="s">
        <v>2</v>
      </c>
      <c r="H147" s="262"/>
      <c r="I147" s="262"/>
      <c r="J147" s="262"/>
      <c r="K147" s="262"/>
      <c r="L147" s="262"/>
      <c r="M147" s="263"/>
      <c r="N147" s="61">
        <v>500</v>
      </c>
      <c r="O147" s="61">
        <v>500</v>
      </c>
      <c r="P147" s="264"/>
      <c r="Q147" s="264"/>
      <c r="R147" s="36">
        <v>0</v>
      </c>
      <c r="S147" s="37">
        <v>451092.07999999996</v>
      </c>
      <c r="T147" s="62">
        <v>451.1</v>
      </c>
      <c r="U147" s="20"/>
      <c r="V147" s="17" t="s">
        <v>1</v>
      </c>
      <c r="W147" s="47">
        <f t="shared" si="6"/>
        <v>90.22</v>
      </c>
      <c r="X147" s="47">
        <f t="shared" si="7"/>
        <v>90.22</v>
      </c>
    </row>
    <row r="148" spans="1:24" ht="22.5">
      <c r="A148" s="19"/>
      <c r="B148" s="57" t="s">
        <v>186</v>
      </c>
      <c r="C148" s="58">
        <v>8</v>
      </c>
      <c r="D148" s="59">
        <v>7</v>
      </c>
      <c r="E148" s="59">
        <v>1</v>
      </c>
      <c r="F148" s="60" t="s">
        <v>185</v>
      </c>
      <c r="G148" s="58" t="s">
        <v>2</v>
      </c>
      <c r="H148" s="262"/>
      <c r="I148" s="262"/>
      <c r="J148" s="262"/>
      <c r="K148" s="262"/>
      <c r="L148" s="262"/>
      <c r="M148" s="263"/>
      <c r="N148" s="61">
        <v>300</v>
      </c>
      <c r="O148" s="61">
        <v>300</v>
      </c>
      <c r="P148" s="264"/>
      <c r="Q148" s="264"/>
      <c r="R148" s="36">
        <v>0</v>
      </c>
      <c r="S148" s="37">
        <v>300000</v>
      </c>
      <c r="T148" s="62">
        <v>300</v>
      </c>
      <c r="U148" s="20"/>
      <c r="V148" s="17" t="s">
        <v>1</v>
      </c>
      <c r="W148" s="47">
        <f t="shared" si="6"/>
        <v>100</v>
      </c>
      <c r="X148" s="47">
        <f t="shared" si="7"/>
        <v>100</v>
      </c>
    </row>
    <row r="149" spans="1:24" ht="33.75">
      <c r="A149" s="19"/>
      <c r="B149" s="57" t="s">
        <v>184</v>
      </c>
      <c r="C149" s="58">
        <v>8</v>
      </c>
      <c r="D149" s="59">
        <v>7</v>
      </c>
      <c r="E149" s="59">
        <v>1</v>
      </c>
      <c r="F149" s="60" t="s">
        <v>183</v>
      </c>
      <c r="G149" s="58" t="s">
        <v>2</v>
      </c>
      <c r="H149" s="262"/>
      <c r="I149" s="262"/>
      <c r="J149" s="262"/>
      <c r="K149" s="262"/>
      <c r="L149" s="262"/>
      <c r="M149" s="263"/>
      <c r="N149" s="61">
        <v>300</v>
      </c>
      <c r="O149" s="61">
        <v>300</v>
      </c>
      <c r="P149" s="264"/>
      <c r="Q149" s="264"/>
      <c r="R149" s="36">
        <v>0</v>
      </c>
      <c r="S149" s="37">
        <v>300000</v>
      </c>
      <c r="T149" s="62">
        <v>300</v>
      </c>
      <c r="U149" s="20"/>
      <c r="V149" s="17" t="s">
        <v>1</v>
      </c>
      <c r="W149" s="47">
        <f t="shared" si="6"/>
        <v>100</v>
      </c>
      <c r="X149" s="47">
        <f t="shared" si="7"/>
        <v>100</v>
      </c>
    </row>
    <row r="150" spans="1:24" ht="22.5">
      <c r="A150" s="19"/>
      <c r="B150" s="57" t="s">
        <v>182</v>
      </c>
      <c r="C150" s="58">
        <v>8</v>
      </c>
      <c r="D150" s="59">
        <v>7</v>
      </c>
      <c r="E150" s="59">
        <v>1</v>
      </c>
      <c r="F150" s="60" t="s">
        <v>181</v>
      </c>
      <c r="G150" s="58" t="s">
        <v>2</v>
      </c>
      <c r="H150" s="262"/>
      <c r="I150" s="262"/>
      <c r="J150" s="262"/>
      <c r="K150" s="262"/>
      <c r="L150" s="262"/>
      <c r="M150" s="263"/>
      <c r="N150" s="61">
        <v>300</v>
      </c>
      <c r="O150" s="61">
        <v>300</v>
      </c>
      <c r="P150" s="264"/>
      <c r="Q150" s="264"/>
      <c r="R150" s="36">
        <v>0</v>
      </c>
      <c r="S150" s="37">
        <v>300000</v>
      </c>
      <c r="T150" s="62">
        <v>300</v>
      </c>
      <c r="U150" s="20"/>
      <c r="V150" s="17" t="s">
        <v>1</v>
      </c>
      <c r="W150" s="47">
        <f t="shared" si="6"/>
        <v>100</v>
      </c>
      <c r="X150" s="47">
        <f t="shared" si="7"/>
        <v>100</v>
      </c>
    </row>
    <row r="151" spans="1:24" ht="22.5">
      <c r="A151" s="19"/>
      <c r="B151" s="57" t="s">
        <v>22</v>
      </c>
      <c r="C151" s="58">
        <v>8</v>
      </c>
      <c r="D151" s="59">
        <v>7</v>
      </c>
      <c r="E151" s="59">
        <v>1</v>
      </c>
      <c r="F151" s="60" t="s">
        <v>181</v>
      </c>
      <c r="G151" s="58" t="s">
        <v>21</v>
      </c>
      <c r="H151" s="262"/>
      <c r="I151" s="262"/>
      <c r="J151" s="262"/>
      <c r="K151" s="262"/>
      <c r="L151" s="262"/>
      <c r="M151" s="263"/>
      <c r="N151" s="61">
        <v>300</v>
      </c>
      <c r="O151" s="61">
        <v>300</v>
      </c>
      <c r="P151" s="264"/>
      <c r="Q151" s="264"/>
      <c r="R151" s="36">
        <v>0</v>
      </c>
      <c r="S151" s="37">
        <v>300000</v>
      </c>
      <c r="T151" s="62">
        <v>300</v>
      </c>
      <c r="U151" s="20"/>
      <c r="V151" s="17" t="s">
        <v>1</v>
      </c>
      <c r="W151" s="47">
        <f t="shared" si="6"/>
        <v>100</v>
      </c>
      <c r="X151" s="47">
        <f t="shared" si="7"/>
        <v>100</v>
      </c>
    </row>
    <row r="152" spans="1:24">
      <c r="A152" s="19"/>
      <c r="B152" s="57" t="s">
        <v>79</v>
      </c>
      <c r="C152" s="58">
        <v>8</v>
      </c>
      <c r="D152" s="59">
        <v>7</v>
      </c>
      <c r="E152" s="59">
        <v>1</v>
      </c>
      <c r="F152" s="60" t="s">
        <v>181</v>
      </c>
      <c r="G152" s="58" t="s">
        <v>77</v>
      </c>
      <c r="H152" s="262"/>
      <c r="I152" s="262"/>
      <c r="J152" s="262"/>
      <c r="K152" s="262"/>
      <c r="L152" s="262"/>
      <c r="M152" s="263"/>
      <c r="N152" s="61">
        <v>300</v>
      </c>
      <c r="O152" s="61">
        <v>300</v>
      </c>
      <c r="P152" s="264"/>
      <c r="Q152" s="264"/>
      <c r="R152" s="36">
        <v>0</v>
      </c>
      <c r="S152" s="37">
        <v>300000</v>
      </c>
      <c r="T152" s="62">
        <v>300</v>
      </c>
      <c r="U152" s="20"/>
      <c r="V152" s="17" t="s">
        <v>1</v>
      </c>
      <c r="W152" s="47">
        <f t="shared" si="6"/>
        <v>100</v>
      </c>
      <c r="X152" s="47">
        <f t="shared" si="7"/>
        <v>100</v>
      </c>
    </row>
    <row r="153" spans="1:24" ht="22.5">
      <c r="A153" s="19"/>
      <c r="B153" s="57" t="s">
        <v>712</v>
      </c>
      <c r="C153" s="58">
        <v>8</v>
      </c>
      <c r="D153" s="59">
        <v>7</v>
      </c>
      <c r="E153" s="59">
        <v>1</v>
      </c>
      <c r="F153" s="60" t="s">
        <v>711</v>
      </c>
      <c r="G153" s="58" t="s">
        <v>2</v>
      </c>
      <c r="H153" s="262"/>
      <c r="I153" s="262"/>
      <c r="J153" s="262"/>
      <c r="K153" s="262"/>
      <c r="L153" s="262"/>
      <c r="M153" s="263"/>
      <c r="N153" s="61">
        <v>200</v>
      </c>
      <c r="O153" s="61">
        <v>200</v>
      </c>
      <c r="P153" s="264"/>
      <c r="Q153" s="264"/>
      <c r="R153" s="36">
        <v>0</v>
      </c>
      <c r="S153" s="37">
        <v>151092.07999999999</v>
      </c>
      <c r="T153" s="62">
        <v>151.1</v>
      </c>
      <c r="U153" s="20"/>
      <c r="V153" s="17" t="s">
        <v>1</v>
      </c>
      <c r="W153" s="47">
        <f t="shared" si="6"/>
        <v>75.55</v>
      </c>
      <c r="X153" s="47">
        <f t="shared" si="7"/>
        <v>75.55</v>
      </c>
    </row>
    <row r="154" spans="1:24" ht="45">
      <c r="A154" s="19"/>
      <c r="B154" s="57" t="s">
        <v>710</v>
      </c>
      <c r="C154" s="58">
        <v>8</v>
      </c>
      <c r="D154" s="59">
        <v>7</v>
      </c>
      <c r="E154" s="59">
        <v>1</v>
      </c>
      <c r="F154" s="60" t="s">
        <v>709</v>
      </c>
      <c r="G154" s="58" t="s">
        <v>2</v>
      </c>
      <c r="H154" s="262"/>
      <c r="I154" s="262"/>
      <c r="J154" s="262"/>
      <c r="K154" s="262"/>
      <c r="L154" s="262"/>
      <c r="M154" s="263"/>
      <c r="N154" s="61">
        <v>200</v>
      </c>
      <c r="O154" s="61">
        <v>200</v>
      </c>
      <c r="P154" s="264"/>
      <c r="Q154" s="264"/>
      <c r="R154" s="36">
        <v>0</v>
      </c>
      <c r="S154" s="37">
        <v>151092.07999999999</v>
      </c>
      <c r="T154" s="62">
        <v>151.1</v>
      </c>
      <c r="U154" s="20"/>
      <c r="V154" s="17" t="s">
        <v>1</v>
      </c>
      <c r="W154" s="47">
        <f t="shared" si="6"/>
        <v>75.55</v>
      </c>
      <c r="X154" s="47">
        <f t="shared" si="7"/>
        <v>75.55</v>
      </c>
    </row>
    <row r="155" spans="1:24" ht="22.5">
      <c r="A155" s="19"/>
      <c r="B155" s="57" t="s">
        <v>708</v>
      </c>
      <c r="C155" s="58">
        <v>8</v>
      </c>
      <c r="D155" s="59">
        <v>7</v>
      </c>
      <c r="E155" s="59">
        <v>1</v>
      </c>
      <c r="F155" s="60" t="s">
        <v>707</v>
      </c>
      <c r="G155" s="58" t="s">
        <v>2</v>
      </c>
      <c r="H155" s="262"/>
      <c r="I155" s="262"/>
      <c r="J155" s="262"/>
      <c r="K155" s="262"/>
      <c r="L155" s="262"/>
      <c r="M155" s="263"/>
      <c r="N155" s="61">
        <v>200</v>
      </c>
      <c r="O155" s="61">
        <v>200</v>
      </c>
      <c r="P155" s="264"/>
      <c r="Q155" s="264"/>
      <c r="R155" s="36">
        <v>0</v>
      </c>
      <c r="S155" s="37">
        <v>151092.07999999999</v>
      </c>
      <c r="T155" s="62">
        <v>151.1</v>
      </c>
      <c r="U155" s="20"/>
      <c r="V155" s="17" t="s">
        <v>1</v>
      </c>
      <c r="W155" s="47">
        <f t="shared" si="6"/>
        <v>75.55</v>
      </c>
      <c r="X155" s="47">
        <f t="shared" si="7"/>
        <v>75.55</v>
      </c>
    </row>
    <row r="156" spans="1:24" ht="22.5">
      <c r="A156" s="19"/>
      <c r="B156" s="57" t="s">
        <v>22</v>
      </c>
      <c r="C156" s="58">
        <v>8</v>
      </c>
      <c r="D156" s="59">
        <v>7</v>
      </c>
      <c r="E156" s="59">
        <v>1</v>
      </c>
      <c r="F156" s="60" t="s">
        <v>707</v>
      </c>
      <c r="G156" s="58" t="s">
        <v>21</v>
      </c>
      <c r="H156" s="262"/>
      <c r="I156" s="262"/>
      <c r="J156" s="262"/>
      <c r="K156" s="262"/>
      <c r="L156" s="262"/>
      <c r="M156" s="263"/>
      <c r="N156" s="61">
        <v>200</v>
      </c>
      <c r="O156" s="61">
        <v>200</v>
      </c>
      <c r="P156" s="264"/>
      <c r="Q156" s="264"/>
      <c r="R156" s="36">
        <v>0</v>
      </c>
      <c r="S156" s="37">
        <v>151092.07999999999</v>
      </c>
      <c r="T156" s="62">
        <v>151.1</v>
      </c>
      <c r="U156" s="20"/>
      <c r="V156" s="17" t="s">
        <v>1</v>
      </c>
      <c r="W156" s="47">
        <f t="shared" si="6"/>
        <v>75.55</v>
      </c>
      <c r="X156" s="47">
        <f t="shared" si="7"/>
        <v>75.55</v>
      </c>
    </row>
    <row r="157" spans="1:24">
      <c r="A157" s="19"/>
      <c r="B157" s="57" t="s">
        <v>79</v>
      </c>
      <c r="C157" s="58">
        <v>8</v>
      </c>
      <c r="D157" s="59">
        <v>7</v>
      </c>
      <c r="E157" s="59">
        <v>1</v>
      </c>
      <c r="F157" s="60" t="s">
        <v>707</v>
      </c>
      <c r="G157" s="58" t="s">
        <v>77</v>
      </c>
      <c r="H157" s="262"/>
      <c r="I157" s="262"/>
      <c r="J157" s="262"/>
      <c r="K157" s="262"/>
      <c r="L157" s="262"/>
      <c r="M157" s="263"/>
      <c r="N157" s="61">
        <v>200</v>
      </c>
      <c r="O157" s="61">
        <v>200</v>
      </c>
      <c r="P157" s="264"/>
      <c r="Q157" s="264"/>
      <c r="R157" s="36">
        <v>0</v>
      </c>
      <c r="S157" s="37">
        <v>151092.07999999999</v>
      </c>
      <c r="T157" s="62">
        <v>151.1</v>
      </c>
      <c r="U157" s="20"/>
      <c r="V157" s="17" t="s">
        <v>1</v>
      </c>
      <c r="W157" s="47">
        <f t="shared" si="6"/>
        <v>75.55</v>
      </c>
      <c r="X157" s="47">
        <f t="shared" si="7"/>
        <v>75.55</v>
      </c>
    </row>
    <row r="158" spans="1:24" ht="22.5">
      <c r="A158" s="19"/>
      <c r="B158" s="57" t="s">
        <v>55</v>
      </c>
      <c r="C158" s="58">
        <v>8</v>
      </c>
      <c r="D158" s="59">
        <v>7</v>
      </c>
      <c r="E158" s="59">
        <v>1</v>
      </c>
      <c r="F158" s="60" t="s">
        <v>54</v>
      </c>
      <c r="G158" s="58" t="s">
        <v>2</v>
      </c>
      <c r="H158" s="262"/>
      <c r="I158" s="262"/>
      <c r="J158" s="262"/>
      <c r="K158" s="262"/>
      <c r="L158" s="262"/>
      <c r="M158" s="263"/>
      <c r="N158" s="61">
        <v>1050</v>
      </c>
      <c r="O158" s="61">
        <v>1050</v>
      </c>
      <c r="P158" s="264"/>
      <c r="Q158" s="264"/>
      <c r="R158" s="36">
        <v>0</v>
      </c>
      <c r="S158" s="37">
        <v>967232</v>
      </c>
      <c r="T158" s="62">
        <v>967.2</v>
      </c>
      <c r="U158" s="20"/>
      <c r="V158" s="17" t="s">
        <v>1</v>
      </c>
      <c r="W158" s="47">
        <f t="shared" si="6"/>
        <v>92.114285714285714</v>
      </c>
      <c r="X158" s="47">
        <f t="shared" si="7"/>
        <v>92.114285714285714</v>
      </c>
    </row>
    <row r="159" spans="1:24" ht="33.75">
      <c r="A159" s="19"/>
      <c r="B159" s="57" t="s">
        <v>53</v>
      </c>
      <c r="C159" s="58">
        <v>8</v>
      </c>
      <c r="D159" s="59">
        <v>7</v>
      </c>
      <c r="E159" s="59">
        <v>1</v>
      </c>
      <c r="F159" s="60" t="s">
        <v>52</v>
      </c>
      <c r="G159" s="58" t="s">
        <v>2</v>
      </c>
      <c r="H159" s="262"/>
      <c r="I159" s="262"/>
      <c r="J159" s="262"/>
      <c r="K159" s="262"/>
      <c r="L159" s="262"/>
      <c r="M159" s="263"/>
      <c r="N159" s="61">
        <v>1050</v>
      </c>
      <c r="O159" s="61">
        <v>1050</v>
      </c>
      <c r="P159" s="264"/>
      <c r="Q159" s="264"/>
      <c r="R159" s="36">
        <v>0</v>
      </c>
      <c r="S159" s="37">
        <v>967232</v>
      </c>
      <c r="T159" s="62">
        <v>967.2</v>
      </c>
      <c r="U159" s="20"/>
      <c r="V159" s="17" t="s">
        <v>1</v>
      </c>
      <c r="W159" s="47">
        <f t="shared" si="6"/>
        <v>92.114285714285714</v>
      </c>
      <c r="X159" s="47">
        <f t="shared" si="7"/>
        <v>92.114285714285714</v>
      </c>
    </row>
    <row r="160" spans="1:24" ht="22.5">
      <c r="A160" s="19"/>
      <c r="B160" s="57" t="s">
        <v>22</v>
      </c>
      <c r="C160" s="58">
        <v>8</v>
      </c>
      <c r="D160" s="59">
        <v>7</v>
      </c>
      <c r="E160" s="59">
        <v>1</v>
      </c>
      <c r="F160" s="60" t="s">
        <v>52</v>
      </c>
      <c r="G160" s="58" t="s">
        <v>21</v>
      </c>
      <c r="H160" s="262"/>
      <c r="I160" s="262"/>
      <c r="J160" s="262"/>
      <c r="K160" s="262"/>
      <c r="L160" s="262"/>
      <c r="M160" s="263"/>
      <c r="N160" s="61">
        <v>1050</v>
      </c>
      <c r="O160" s="61">
        <v>1050</v>
      </c>
      <c r="P160" s="264"/>
      <c r="Q160" s="264"/>
      <c r="R160" s="36">
        <v>0</v>
      </c>
      <c r="S160" s="37">
        <v>967232</v>
      </c>
      <c r="T160" s="62">
        <v>967.2</v>
      </c>
      <c r="U160" s="20"/>
      <c r="V160" s="17" t="s">
        <v>1</v>
      </c>
      <c r="W160" s="47">
        <f t="shared" si="6"/>
        <v>92.114285714285714</v>
      </c>
      <c r="X160" s="47">
        <f t="shared" si="7"/>
        <v>92.114285714285714</v>
      </c>
    </row>
    <row r="161" spans="1:24">
      <c r="A161" s="19"/>
      <c r="B161" s="57" t="s">
        <v>79</v>
      </c>
      <c r="C161" s="58">
        <v>8</v>
      </c>
      <c r="D161" s="59">
        <v>7</v>
      </c>
      <c r="E161" s="59">
        <v>1</v>
      </c>
      <c r="F161" s="60" t="s">
        <v>52</v>
      </c>
      <c r="G161" s="58" t="s">
        <v>77</v>
      </c>
      <c r="H161" s="262"/>
      <c r="I161" s="262"/>
      <c r="J161" s="262"/>
      <c r="K161" s="262"/>
      <c r="L161" s="262"/>
      <c r="M161" s="263"/>
      <c r="N161" s="61">
        <v>770</v>
      </c>
      <c r="O161" s="61">
        <v>770</v>
      </c>
      <c r="P161" s="264"/>
      <c r="Q161" s="264"/>
      <c r="R161" s="36">
        <v>0</v>
      </c>
      <c r="S161" s="37">
        <v>689762</v>
      </c>
      <c r="T161" s="62">
        <v>689.7</v>
      </c>
      <c r="U161" s="20"/>
      <c r="V161" s="17" t="s">
        <v>1</v>
      </c>
      <c r="W161" s="47">
        <f t="shared" si="6"/>
        <v>89.571428571428584</v>
      </c>
      <c r="X161" s="47">
        <f t="shared" si="7"/>
        <v>89.571428571428584</v>
      </c>
    </row>
    <row r="162" spans="1:24">
      <c r="A162" s="19"/>
      <c r="B162" s="57" t="s">
        <v>20</v>
      </c>
      <c r="C162" s="58">
        <v>8</v>
      </c>
      <c r="D162" s="59">
        <v>7</v>
      </c>
      <c r="E162" s="59">
        <v>1</v>
      </c>
      <c r="F162" s="60" t="s">
        <v>52</v>
      </c>
      <c r="G162" s="58" t="s">
        <v>18</v>
      </c>
      <c r="H162" s="262"/>
      <c r="I162" s="262"/>
      <c r="J162" s="262"/>
      <c r="K162" s="262"/>
      <c r="L162" s="262"/>
      <c r="M162" s="263"/>
      <c r="N162" s="61">
        <v>280</v>
      </c>
      <c r="O162" s="61">
        <v>280</v>
      </c>
      <c r="P162" s="264"/>
      <c r="Q162" s="264"/>
      <c r="R162" s="36">
        <v>0</v>
      </c>
      <c r="S162" s="37">
        <v>277470</v>
      </c>
      <c r="T162" s="62">
        <v>277.5</v>
      </c>
      <c r="U162" s="20"/>
      <c r="V162" s="17" t="s">
        <v>1</v>
      </c>
      <c r="W162" s="47">
        <f t="shared" si="6"/>
        <v>99.107142857142861</v>
      </c>
      <c r="X162" s="47">
        <f t="shared" si="7"/>
        <v>99.107142857142861</v>
      </c>
    </row>
    <row r="163" spans="1:24">
      <c r="A163" s="19"/>
      <c r="B163" s="57" t="s">
        <v>303</v>
      </c>
      <c r="C163" s="58">
        <v>8</v>
      </c>
      <c r="D163" s="59">
        <v>7</v>
      </c>
      <c r="E163" s="59">
        <v>2</v>
      </c>
      <c r="F163" s="60" t="s">
        <v>15</v>
      </c>
      <c r="G163" s="58" t="s">
        <v>2</v>
      </c>
      <c r="H163" s="262"/>
      <c r="I163" s="262"/>
      <c r="J163" s="262"/>
      <c r="K163" s="262"/>
      <c r="L163" s="262"/>
      <c r="M163" s="263"/>
      <c r="N163" s="61">
        <v>760616.9</v>
      </c>
      <c r="O163" s="61">
        <v>761249.5</v>
      </c>
      <c r="P163" s="264"/>
      <c r="Q163" s="264"/>
      <c r="R163" s="36">
        <v>0</v>
      </c>
      <c r="S163" s="37">
        <v>731893766.2700001</v>
      </c>
      <c r="T163" s="62">
        <v>731893.8</v>
      </c>
      <c r="U163" s="20"/>
      <c r="V163" s="17" t="s">
        <v>1</v>
      </c>
      <c r="W163" s="47">
        <f t="shared" si="6"/>
        <v>96.223709991192678</v>
      </c>
      <c r="X163" s="47">
        <f t="shared" si="7"/>
        <v>96.143747877666925</v>
      </c>
    </row>
    <row r="164" spans="1:24" ht="33.75">
      <c r="A164" s="19"/>
      <c r="B164" s="57" t="s">
        <v>520</v>
      </c>
      <c r="C164" s="58">
        <v>8</v>
      </c>
      <c r="D164" s="59">
        <v>7</v>
      </c>
      <c r="E164" s="59">
        <v>2</v>
      </c>
      <c r="F164" s="60" t="s">
        <v>519</v>
      </c>
      <c r="G164" s="58" t="s">
        <v>2</v>
      </c>
      <c r="H164" s="262"/>
      <c r="I164" s="262"/>
      <c r="J164" s="262"/>
      <c r="K164" s="262"/>
      <c r="L164" s="262"/>
      <c r="M164" s="263"/>
      <c r="N164" s="61">
        <v>869.4</v>
      </c>
      <c r="O164" s="61">
        <v>869.4</v>
      </c>
      <c r="P164" s="264"/>
      <c r="Q164" s="264"/>
      <c r="R164" s="36">
        <v>0</v>
      </c>
      <c r="S164" s="37">
        <v>707681.59</v>
      </c>
      <c r="T164" s="62">
        <v>707.7</v>
      </c>
      <c r="U164" s="20"/>
      <c r="V164" s="17" t="s">
        <v>1</v>
      </c>
      <c r="W164" s="47">
        <f t="shared" si="6"/>
        <v>81.40096618357488</v>
      </c>
      <c r="X164" s="47">
        <f t="shared" si="7"/>
        <v>81.40096618357488</v>
      </c>
    </row>
    <row r="165" spans="1:24">
      <c r="A165" s="19"/>
      <c r="B165" s="57" t="s">
        <v>703</v>
      </c>
      <c r="C165" s="58">
        <v>8</v>
      </c>
      <c r="D165" s="59">
        <v>7</v>
      </c>
      <c r="E165" s="59">
        <v>2</v>
      </c>
      <c r="F165" s="60" t="s">
        <v>702</v>
      </c>
      <c r="G165" s="58" t="s">
        <v>2</v>
      </c>
      <c r="H165" s="262"/>
      <c r="I165" s="262"/>
      <c r="J165" s="262"/>
      <c r="K165" s="262"/>
      <c r="L165" s="262"/>
      <c r="M165" s="263"/>
      <c r="N165" s="61">
        <v>869.4</v>
      </c>
      <c r="O165" s="61">
        <v>869.4</v>
      </c>
      <c r="P165" s="264"/>
      <c r="Q165" s="264"/>
      <c r="R165" s="36">
        <v>0</v>
      </c>
      <c r="S165" s="37">
        <v>707681.59</v>
      </c>
      <c r="T165" s="62">
        <v>707.7</v>
      </c>
      <c r="U165" s="20"/>
      <c r="V165" s="17" t="s">
        <v>1</v>
      </c>
      <c r="W165" s="47">
        <f t="shared" si="6"/>
        <v>81.40096618357488</v>
      </c>
      <c r="X165" s="47">
        <f t="shared" si="7"/>
        <v>81.40096618357488</v>
      </c>
    </row>
    <row r="166" spans="1:24" ht="22.5">
      <c r="A166" s="19"/>
      <c r="B166" s="57" t="s">
        <v>761</v>
      </c>
      <c r="C166" s="58">
        <v>8</v>
      </c>
      <c r="D166" s="59">
        <v>7</v>
      </c>
      <c r="E166" s="59">
        <v>2</v>
      </c>
      <c r="F166" s="60" t="s">
        <v>760</v>
      </c>
      <c r="G166" s="58" t="s">
        <v>2</v>
      </c>
      <c r="H166" s="262"/>
      <c r="I166" s="262"/>
      <c r="J166" s="262"/>
      <c r="K166" s="262"/>
      <c r="L166" s="262"/>
      <c r="M166" s="263"/>
      <c r="N166" s="61">
        <v>308</v>
      </c>
      <c r="O166" s="61">
        <v>308</v>
      </c>
      <c r="P166" s="264"/>
      <c r="Q166" s="264"/>
      <c r="R166" s="36">
        <v>0</v>
      </c>
      <c r="S166" s="37">
        <v>201967.37</v>
      </c>
      <c r="T166" s="62">
        <v>202</v>
      </c>
      <c r="U166" s="20"/>
      <c r="V166" s="17" t="s">
        <v>1</v>
      </c>
      <c r="W166" s="47">
        <f t="shared" si="6"/>
        <v>65.584415584415595</v>
      </c>
      <c r="X166" s="47">
        <f t="shared" si="7"/>
        <v>65.584415584415595</v>
      </c>
    </row>
    <row r="167" spans="1:24" ht="22.5">
      <c r="A167" s="19"/>
      <c r="B167" s="57" t="s">
        <v>759</v>
      </c>
      <c r="C167" s="58">
        <v>8</v>
      </c>
      <c r="D167" s="59">
        <v>7</v>
      </c>
      <c r="E167" s="59">
        <v>2</v>
      </c>
      <c r="F167" s="60" t="s">
        <v>758</v>
      </c>
      <c r="G167" s="58" t="s">
        <v>2</v>
      </c>
      <c r="H167" s="262"/>
      <c r="I167" s="262"/>
      <c r="J167" s="262"/>
      <c r="K167" s="262"/>
      <c r="L167" s="262"/>
      <c r="M167" s="263"/>
      <c r="N167" s="61">
        <v>308</v>
      </c>
      <c r="O167" s="61">
        <v>308</v>
      </c>
      <c r="P167" s="264"/>
      <c r="Q167" s="264"/>
      <c r="R167" s="36">
        <v>0</v>
      </c>
      <c r="S167" s="37">
        <v>201967.37</v>
      </c>
      <c r="T167" s="62">
        <v>202</v>
      </c>
      <c r="U167" s="20"/>
      <c r="V167" s="17" t="s">
        <v>1</v>
      </c>
      <c r="W167" s="47">
        <f t="shared" si="6"/>
        <v>65.584415584415595</v>
      </c>
      <c r="X167" s="47">
        <f t="shared" si="7"/>
        <v>65.584415584415595</v>
      </c>
    </row>
    <row r="168" spans="1:24" ht="22.5">
      <c r="A168" s="19"/>
      <c r="B168" s="57" t="s">
        <v>22</v>
      </c>
      <c r="C168" s="58">
        <v>8</v>
      </c>
      <c r="D168" s="59">
        <v>7</v>
      </c>
      <c r="E168" s="59">
        <v>2</v>
      </c>
      <c r="F168" s="60" t="s">
        <v>758</v>
      </c>
      <c r="G168" s="58" t="s">
        <v>21</v>
      </c>
      <c r="H168" s="262"/>
      <c r="I168" s="262"/>
      <c r="J168" s="262"/>
      <c r="K168" s="262"/>
      <c r="L168" s="262"/>
      <c r="M168" s="263"/>
      <c r="N168" s="61">
        <v>308</v>
      </c>
      <c r="O168" s="61">
        <v>308</v>
      </c>
      <c r="P168" s="264"/>
      <c r="Q168" s="264"/>
      <c r="R168" s="36">
        <v>0</v>
      </c>
      <c r="S168" s="37">
        <v>201967.37</v>
      </c>
      <c r="T168" s="62">
        <v>202</v>
      </c>
      <c r="U168" s="20"/>
      <c r="V168" s="17" t="s">
        <v>1</v>
      </c>
      <c r="W168" s="47">
        <f t="shared" si="6"/>
        <v>65.584415584415595</v>
      </c>
      <c r="X168" s="47">
        <f t="shared" si="7"/>
        <v>65.584415584415595</v>
      </c>
    </row>
    <row r="169" spans="1:24">
      <c r="A169" s="19"/>
      <c r="B169" s="57" t="s">
        <v>79</v>
      </c>
      <c r="C169" s="58">
        <v>8</v>
      </c>
      <c r="D169" s="59">
        <v>7</v>
      </c>
      <c r="E169" s="59">
        <v>2</v>
      </c>
      <c r="F169" s="60" t="s">
        <v>758</v>
      </c>
      <c r="G169" s="58" t="s">
        <v>77</v>
      </c>
      <c r="H169" s="262"/>
      <c r="I169" s="262"/>
      <c r="J169" s="262"/>
      <c r="K169" s="262"/>
      <c r="L169" s="262"/>
      <c r="M169" s="263"/>
      <c r="N169" s="61">
        <v>297.3</v>
      </c>
      <c r="O169" s="61">
        <v>297.3</v>
      </c>
      <c r="P169" s="264"/>
      <c r="Q169" s="264"/>
      <c r="R169" s="36">
        <v>0</v>
      </c>
      <c r="S169" s="37">
        <v>191524.79</v>
      </c>
      <c r="T169" s="62">
        <v>191.5</v>
      </c>
      <c r="U169" s="20"/>
      <c r="V169" s="17" t="s">
        <v>1</v>
      </c>
      <c r="W169" s="47">
        <f t="shared" si="6"/>
        <v>64.413050790447357</v>
      </c>
      <c r="X169" s="47">
        <f t="shared" si="7"/>
        <v>64.413050790447357</v>
      </c>
    </row>
    <row r="170" spans="1:24">
      <c r="A170" s="19"/>
      <c r="B170" s="57" t="s">
        <v>20</v>
      </c>
      <c r="C170" s="58">
        <v>8</v>
      </c>
      <c r="D170" s="59">
        <v>7</v>
      </c>
      <c r="E170" s="59">
        <v>2</v>
      </c>
      <c r="F170" s="60" t="s">
        <v>758</v>
      </c>
      <c r="G170" s="58" t="s">
        <v>18</v>
      </c>
      <c r="H170" s="262"/>
      <c r="I170" s="262"/>
      <c r="J170" s="262"/>
      <c r="K170" s="262"/>
      <c r="L170" s="262"/>
      <c r="M170" s="263"/>
      <c r="N170" s="61">
        <v>10.7</v>
      </c>
      <c r="O170" s="61">
        <v>10.7</v>
      </c>
      <c r="P170" s="264"/>
      <c r="Q170" s="264"/>
      <c r="R170" s="36">
        <v>0</v>
      </c>
      <c r="S170" s="37">
        <v>10442.58</v>
      </c>
      <c r="T170" s="62">
        <v>10.5</v>
      </c>
      <c r="U170" s="20"/>
      <c r="V170" s="17" t="s">
        <v>1</v>
      </c>
      <c r="W170" s="47">
        <f t="shared" si="6"/>
        <v>98.130841121495337</v>
      </c>
      <c r="X170" s="47">
        <f t="shared" si="7"/>
        <v>98.130841121495337</v>
      </c>
    </row>
    <row r="171" spans="1:24" ht="45">
      <c r="A171" s="19"/>
      <c r="B171" s="57" t="s">
        <v>701</v>
      </c>
      <c r="C171" s="58">
        <v>8</v>
      </c>
      <c r="D171" s="59">
        <v>7</v>
      </c>
      <c r="E171" s="59">
        <v>2</v>
      </c>
      <c r="F171" s="60" t="s">
        <v>700</v>
      </c>
      <c r="G171" s="58" t="s">
        <v>2</v>
      </c>
      <c r="H171" s="262"/>
      <c r="I171" s="262"/>
      <c r="J171" s="262"/>
      <c r="K171" s="262"/>
      <c r="L171" s="262"/>
      <c r="M171" s="263"/>
      <c r="N171" s="61">
        <v>561.4</v>
      </c>
      <c r="O171" s="61">
        <v>561.4</v>
      </c>
      <c r="P171" s="264"/>
      <c r="Q171" s="264"/>
      <c r="R171" s="36">
        <v>0</v>
      </c>
      <c r="S171" s="37">
        <v>505714.22</v>
      </c>
      <c r="T171" s="62">
        <v>505.7</v>
      </c>
      <c r="U171" s="20"/>
      <c r="V171" s="17" t="s">
        <v>1</v>
      </c>
      <c r="W171" s="47">
        <f t="shared" si="6"/>
        <v>90.07837548984682</v>
      </c>
      <c r="X171" s="47">
        <f t="shared" si="7"/>
        <v>90.07837548984682</v>
      </c>
    </row>
    <row r="172" spans="1:24" ht="22.5">
      <c r="A172" s="19"/>
      <c r="B172" s="57" t="s">
        <v>699</v>
      </c>
      <c r="C172" s="58">
        <v>8</v>
      </c>
      <c r="D172" s="59">
        <v>7</v>
      </c>
      <c r="E172" s="59">
        <v>2</v>
      </c>
      <c r="F172" s="60" t="s">
        <v>698</v>
      </c>
      <c r="G172" s="58" t="s">
        <v>2</v>
      </c>
      <c r="H172" s="262"/>
      <c r="I172" s="262"/>
      <c r="J172" s="262"/>
      <c r="K172" s="262"/>
      <c r="L172" s="262"/>
      <c r="M172" s="263"/>
      <c r="N172" s="61">
        <v>561.4</v>
      </c>
      <c r="O172" s="61">
        <v>561.4</v>
      </c>
      <c r="P172" s="264"/>
      <c r="Q172" s="264"/>
      <c r="R172" s="36">
        <v>0</v>
      </c>
      <c r="S172" s="37">
        <v>505714.22</v>
      </c>
      <c r="T172" s="62">
        <v>505.7</v>
      </c>
      <c r="U172" s="20"/>
      <c r="V172" s="17" t="s">
        <v>1</v>
      </c>
      <c r="W172" s="47">
        <f t="shared" si="6"/>
        <v>90.07837548984682</v>
      </c>
      <c r="X172" s="47">
        <f t="shared" si="7"/>
        <v>90.07837548984682</v>
      </c>
    </row>
    <row r="173" spans="1:24" ht="22.5">
      <c r="A173" s="19"/>
      <c r="B173" s="57" t="s">
        <v>37</v>
      </c>
      <c r="C173" s="58">
        <v>8</v>
      </c>
      <c r="D173" s="59">
        <v>7</v>
      </c>
      <c r="E173" s="59">
        <v>2</v>
      </c>
      <c r="F173" s="60" t="s">
        <v>698</v>
      </c>
      <c r="G173" s="58" t="s">
        <v>36</v>
      </c>
      <c r="H173" s="262"/>
      <c r="I173" s="262"/>
      <c r="J173" s="262"/>
      <c r="K173" s="262"/>
      <c r="L173" s="262"/>
      <c r="M173" s="263"/>
      <c r="N173" s="61">
        <v>79.5</v>
      </c>
      <c r="O173" s="61">
        <v>79.5</v>
      </c>
      <c r="P173" s="264"/>
      <c r="Q173" s="264"/>
      <c r="R173" s="36">
        <v>0</v>
      </c>
      <c r="S173" s="37">
        <v>27000</v>
      </c>
      <c r="T173" s="62">
        <v>27</v>
      </c>
      <c r="U173" s="20"/>
      <c r="V173" s="17" t="s">
        <v>1</v>
      </c>
      <c r="W173" s="47">
        <f t="shared" si="6"/>
        <v>33.962264150943398</v>
      </c>
      <c r="X173" s="47">
        <f t="shared" si="7"/>
        <v>33.962264150943398</v>
      </c>
    </row>
    <row r="174" spans="1:24" ht="22.5">
      <c r="A174" s="19"/>
      <c r="B174" s="57" t="s">
        <v>35</v>
      </c>
      <c r="C174" s="58">
        <v>8</v>
      </c>
      <c r="D174" s="59">
        <v>7</v>
      </c>
      <c r="E174" s="59">
        <v>2</v>
      </c>
      <c r="F174" s="60" t="s">
        <v>698</v>
      </c>
      <c r="G174" s="58" t="s">
        <v>33</v>
      </c>
      <c r="H174" s="262"/>
      <c r="I174" s="262"/>
      <c r="J174" s="262"/>
      <c r="K174" s="262"/>
      <c r="L174" s="262"/>
      <c r="M174" s="263"/>
      <c r="N174" s="61">
        <v>79.5</v>
      </c>
      <c r="O174" s="61">
        <v>79.5</v>
      </c>
      <c r="P174" s="264"/>
      <c r="Q174" s="264"/>
      <c r="R174" s="36">
        <v>0</v>
      </c>
      <c r="S174" s="37">
        <v>27000</v>
      </c>
      <c r="T174" s="62">
        <v>27</v>
      </c>
      <c r="U174" s="20"/>
      <c r="V174" s="17" t="s">
        <v>1</v>
      </c>
      <c r="W174" s="47">
        <f t="shared" si="6"/>
        <v>33.962264150943398</v>
      </c>
      <c r="X174" s="47">
        <f t="shared" si="7"/>
        <v>33.962264150943398</v>
      </c>
    </row>
    <row r="175" spans="1:24" ht="22.5">
      <c r="A175" s="19"/>
      <c r="B175" s="57" t="s">
        <v>22</v>
      </c>
      <c r="C175" s="58">
        <v>8</v>
      </c>
      <c r="D175" s="59">
        <v>7</v>
      </c>
      <c r="E175" s="59">
        <v>2</v>
      </c>
      <c r="F175" s="60" t="s">
        <v>698</v>
      </c>
      <c r="G175" s="58" t="s">
        <v>21</v>
      </c>
      <c r="H175" s="262"/>
      <c r="I175" s="262"/>
      <c r="J175" s="262"/>
      <c r="K175" s="262"/>
      <c r="L175" s="262"/>
      <c r="M175" s="263"/>
      <c r="N175" s="61">
        <v>481.9</v>
      </c>
      <c r="O175" s="61">
        <v>481.9</v>
      </c>
      <c r="P175" s="264"/>
      <c r="Q175" s="264"/>
      <c r="R175" s="36">
        <v>0</v>
      </c>
      <c r="S175" s="37">
        <v>478714.22</v>
      </c>
      <c r="T175" s="62">
        <v>478.7</v>
      </c>
      <c r="U175" s="20"/>
      <c r="V175" s="17" t="s">
        <v>1</v>
      </c>
      <c r="W175" s="47">
        <f t="shared" si="6"/>
        <v>99.335961817804531</v>
      </c>
      <c r="X175" s="47">
        <f t="shared" si="7"/>
        <v>99.335961817804531</v>
      </c>
    </row>
    <row r="176" spans="1:24">
      <c r="A176" s="19"/>
      <c r="B176" s="57" t="s">
        <v>79</v>
      </c>
      <c r="C176" s="58">
        <v>8</v>
      </c>
      <c r="D176" s="59">
        <v>7</v>
      </c>
      <c r="E176" s="59">
        <v>2</v>
      </c>
      <c r="F176" s="60" t="s">
        <v>698</v>
      </c>
      <c r="G176" s="58" t="s">
        <v>77</v>
      </c>
      <c r="H176" s="262"/>
      <c r="I176" s="262"/>
      <c r="J176" s="262"/>
      <c r="K176" s="262"/>
      <c r="L176" s="262"/>
      <c r="M176" s="263"/>
      <c r="N176" s="61">
        <v>449.9</v>
      </c>
      <c r="O176" s="61">
        <v>449.9</v>
      </c>
      <c r="P176" s="264"/>
      <c r="Q176" s="264"/>
      <c r="R176" s="36">
        <v>0</v>
      </c>
      <c r="S176" s="37">
        <v>446719.72</v>
      </c>
      <c r="T176" s="62">
        <v>446.7</v>
      </c>
      <c r="U176" s="20"/>
      <c r="V176" s="17" t="s">
        <v>1</v>
      </c>
      <c r="W176" s="47">
        <f t="shared" si="6"/>
        <v>99.288730829073131</v>
      </c>
      <c r="X176" s="47">
        <f t="shared" si="7"/>
        <v>99.288730829073131</v>
      </c>
    </row>
    <row r="177" spans="1:24">
      <c r="A177" s="19"/>
      <c r="B177" s="57" t="s">
        <v>20</v>
      </c>
      <c r="C177" s="58">
        <v>8</v>
      </c>
      <c r="D177" s="59">
        <v>7</v>
      </c>
      <c r="E177" s="59">
        <v>2</v>
      </c>
      <c r="F177" s="60" t="s">
        <v>698</v>
      </c>
      <c r="G177" s="58" t="s">
        <v>18</v>
      </c>
      <c r="H177" s="262"/>
      <c r="I177" s="262"/>
      <c r="J177" s="262"/>
      <c r="K177" s="262"/>
      <c r="L177" s="262"/>
      <c r="M177" s="263"/>
      <c r="N177" s="61">
        <v>32</v>
      </c>
      <c r="O177" s="61">
        <v>32</v>
      </c>
      <c r="P177" s="264"/>
      <c r="Q177" s="264"/>
      <c r="R177" s="36">
        <v>0</v>
      </c>
      <c r="S177" s="37">
        <v>31994.5</v>
      </c>
      <c r="T177" s="62">
        <v>32</v>
      </c>
      <c r="U177" s="20"/>
      <c r="V177" s="17" t="s">
        <v>1</v>
      </c>
      <c r="W177" s="47">
        <f t="shared" si="6"/>
        <v>100</v>
      </c>
      <c r="X177" s="47">
        <f t="shared" si="7"/>
        <v>100</v>
      </c>
    </row>
    <row r="178" spans="1:24" ht="33.75">
      <c r="A178" s="19"/>
      <c r="B178" s="57" t="s">
        <v>76</v>
      </c>
      <c r="C178" s="58">
        <v>8</v>
      </c>
      <c r="D178" s="59">
        <v>7</v>
      </c>
      <c r="E178" s="59">
        <v>2</v>
      </c>
      <c r="F178" s="60" t="s">
        <v>75</v>
      </c>
      <c r="G178" s="58" t="s">
        <v>2</v>
      </c>
      <c r="H178" s="262"/>
      <c r="I178" s="262"/>
      <c r="J178" s="262"/>
      <c r="K178" s="262"/>
      <c r="L178" s="262"/>
      <c r="M178" s="263"/>
      <c r="N178" s="61">
        <v>4063</v>
      </c>
      <c r="O178" s="61">
        <v>4063</v>
      </c>
      <c r="P178" s="264"/>
      <c r="Q178" s="264"/>
      <c r="R178" s="36">
        <v>0</v>
      </c>
      <c r="S178" s="37">
        <v>4042896.18</v>
      </c>
      <c r="T178" s="62">
        <v>4042.9</v>
      </c>
      <c r="U178" s="20"/>
      <c r="V178" s="17" t="s">
        <v>1</v>
      </c>
      <c r="W178" s="47">
        <f t="shared" si="6"/>
        <v>99.505291656411515</v>
      </c>
      <c r="X178" s="47">
        <f t="shared" si="7"/>
        <v>99.505291656411515</v>
      </c>
    </row>
    <row r="179" spans="1:24">
      <c r="A179" s="19"/>
      <c r="B179" s="57" t="s">
        <v>74</v>
      </c>
      <c r="C179" s="58">
        <v>8</v>
      </c>
      <c r="D179" s="59">
        <v>7</v>
      </c>
      <c r="E179" s="59">
        <v>2</v>
      </c>
      <c r="F179" s="60" t="s">
        <v>73</v>
      </c>
      <c r="G179" s="58" t="s">
        <v>2</v>
      </c>
      <c r="H179" s="262"/>
      <c r="I179" s="262"/>
      <c r="J179" s="262"/>
      <c r="K179" s="262"/>
      <c r="L179" s="262"/>
      <c r="M179" s="263"/>
      <c r="N179" s="61">
        <v>4063</v>
      </c>
      <c r="O179" s="61">
        <v>4063</v>
      </c>
      <c r="P179" s="264"/>
      <c r="Q179" s="264"/>
      <c r="R179" s="36">
        <v>0</v>
      </c>
      <c r="S179" s="37">
        <v>4042896.18</v>
      </c>
      <c r="T179" s="62">
        <v>4042.9</v>
      </c>
      <c r="U179" s="20"/>
      <c r="V179" s="17" t="s">
        <v>1</v>
      </c>
      <c r="W179" s="47">
        <f t="shared" si="6"/>
        <v>99.505291656411515</v>
      </c>
      <c r="X179" s="47">
        <f t="shared" si="7"/>
        <v>99.505291656411515</v>
      </c>
    </row>
    <row r="180" spans="1:24" ht="56.25">
      <c r="A180" s="19"/>
      <c r="B180" s="57" t="s">
        <v>228</v>
      </c>
      <c r="C180" s="58">
        <v>8</v>
      </c>
      <c r="D180" s="59">
        <v>7</v>
      </c>
      <c r="E180" s="59">
        <v>2</v>
      </c>
      <c r="F180" s="60" t="s">
        <v>227</v>
      </c>
      <c r="G180" s="58" t="s">
        <v>2</v>
      </c>
      <c r="H180" s="262"/>
      <c r="I180" s="262"/>
      <c r="J180" s="262"/>
      <c r="K180" s="262"/>
      <c r="L180" s="262"/>
      <c r="M180" s="263"/>
      <c r="N180" s="61">
        <v>4063</v>
      </c>
      <c r="O180" s="61">
        <v>4063</v>
      </c>
      <c r="P180" s="264"/>
      <c r="Q180" s="264"/>
      <c r="R180" s="36">
        <v>0</v>
      </c>
      <c r="S180" s="37">
        <v>4042896.18</v>
      </c>
      <c r="T180" s="62">
        <v>4042.9</v>
      </c>
      <c r="U180" s="20"/>
      <c r="V180" s="17" t="s">
        <v>1</v>
      </c>
      <c r="W180" s="47">
        <f t="shared" si="6"/>
        <v>99.505291656411515</v>
      </c>
      <c r="X180" s="47">
        <f t="shared" si="7"/>
        <v>99.505291656411515</v>
      </c>
    </row>
    <row r="181" spans="1:24" ht="22.5">
      <c r="A181" s="19"/>
      <c r="B181" s="57" t="s">
        <v>226</v>
      </c>
      <c r="C181" s="58">
        <v>8</v>
      </c>
      <c r="D181" s="59">
        <v>7</v>
      </c>
      <c r="E181" s="59">
        <v>2</v>
      </c>
      <c r="F181" s="60" t="s">
        <v>225</v>
      </c>
      <c r="G181" s="58" t="s">
        <v>2</v>
      </c>
      <c r="H181" s="262"/>
      <c r="I181" s="262"/>
      <c r="J181" s="262"/>
      <c r="K181" s="262"/>
      <c r="L181" s="262"/>
      <c r="M181" s="263"/>
      <c r="N181" s="61">
        <v>4063</v>
      </c>
      <c r="O181" s="61">
        <v>4063</v>
      </c>
      <c r="P181" s="264"/>
      <c r="Q181" s="264"/>
      <c r="R181" s="36">
        <v>0</v>
      </c>
      <c r="S181" s="37">
        <v>4042896.18</v>
      </c>
      <c r="T181" s="62">
        <v>4042.9</v>
      </c>
      <c r="U181" s="20"/>
      <c r="V181" s="17" t="s">
        <v>1</v>
      </c>
      <c r="W181" s="47">
        <f t="shared" si="6"/>
        <v>99.505291656411515</v>
      </c>
      <c r="X181" s="47">
        <f t="shared" si="7"/>
        <v>99.505291656411515</v>
      </c>
    </row>
    <row r="182" spans="1:24" ht="22.5">
      <c r="A182" s="19"/>
      <c r="B182" s="57" t="s">
        <v>22</v>
      </c>
      <c r="C182" s="58">
        <v>8</v>
      </c>
      <c r="D182" s="59">
        <v>7</v>
      </c>
      <c r="E182" s="59">
        <v>2</v>
      </c>
      <c r="F182" s="60" t="s">
        <v>225</v>
      </c>
      <c r="G182" s="58" t="s">
        <v>21</v>
      </c>
      <c r="H182" s="262"/>
      <c r="I182" s="262"/>
      <c r="J182" s="262"/>
      <c r="K182" s="262"/>
      <c r="L182" s="262"/>
      <c r="M182" s="263"/>
      <c r="N182" s="61">
        <v>4063</v>
      </c>
      <c r="O182" s="61">
        <v>4063</v>
      </c>
      <c r="P182" s="264"/>
      <c r="Q182" s="264"/>
      <c r="R182" s="36">
        <v>0</v>
      </c>
      <c r="S182" s="37">
        <v>4042896.18</v>
      </c>
      <c r="T182" s="62">
        <v>4042.9</v>
      </c>
      <c r="U182" s="20"/>
      <c r="V182" s="17" t="s">
        <v>1</v>
      </c>
      <c r="W182" s="47">
        <f t="shared" si="6"/>
        <v>99.505291656411515</v>
      </c>
      <c r="X182" s="47">
        <f t="shared" si="7"/>
        <v>99.505291656411515</v>
      </c>
    </row>
    <row r="183" spans="1:24">
      <c r="A183" s="19"/>
      <c r="B183" s="57" t="s">
        <v>79</v>
      </c>
      <c r="C183" s="58">
        <v>8</v>
      </c>
      <c r="D183" s="59">
        <v>7</v>
      </c>
      <c r="E183" s="59">
        <v>2</v>
      </c>
      <c r="F183" s="60" t="s">
        <v>225</v>
      </c>
      <c r="G183" s="58" t="s">
        <v>77</v>
      </c>
      <c r="H183" s="262"/>
      <c r="I183" s="262"/>
      <c r="J183" s="262"/>
      <c r="K183" s="262"/>
      <c r="L183" s="262"/>
      <c r="M183" s="263"/>
      <c r="N183" s="61">
        <v>4063</v>
      </c>
      <c r="O183" s="61">
        <v>4063</v>
      </c>
      <c r="P183" s="264"/>
      <c r="Q183" s="264"/>
      <c r="R183" s="36">
        <v>0</v>
      </c>
      <c r="S183" s="37">
        <v>4042896.18</v>
      </c>
      <c r="T183" s="62">
        <v>4042.9</v>
      </c>
      <c r="U183" s="20"/>
      <c r="V183" s="17" t="s">
        <v>1</v>
      </c>
      <c r="W183" s="47">
        <f t="shared" si="6"/>
        <v>99.505291656411515</v>
      </c>
      <c r="X183" s="47">
        <f t="shared" si="7"/>
        <v>99.505291656411515</v>
      </c>
    </row>
    <row r="184" spans="1:24" ht="33.75">
      <c r="A184" s="19"/>
      <c r="B184" s="57" t="s">
        <v>292</v>
      </c>
      <c r="C184" s="58">
        <v>8</v>
      </c>
      <c r="D184" s="59">
        <v>7</v>
      </c>
      <c r="E184" s="59">
        <v>2</v>
      </c>
      <c r="F184" s="60" t="s">
        <v>291</v>
      </c>
      <c r="G184" s="58" t="s">
        <v>2</v>
      </c>
      <c r="H184" s="262"/>
      <c r="I184" s="262"/>
      <c r="J184" s="262"/>
      <c r="K184" s="262"/>
      <c r="L184" s="262"/>
      <c r="M184" s="263"/>
      <c r="N184" s="61">
        <v>751794.5</v>
      </c>
      <c r="O184" s="61">
        <v>752427.1</v>
      </c>
      <c r="P184" s="264"/>
      <c r="Q184" s="264"/>
      <c r="R184" s="36">
        <v>0</v>
      </c>
      <c r="S184" s="37">
        <v>723387109.16000021</v>
      </c>
      <c r="T184" s="62">
        <v>723387.1</v>
      </c>
      <c r="U184" s="20"/>
      <c r="V184" s="17" t="s">
        <v>1</v>
      </c>
      <c r="W184" s="47">
        <f t="shared" si="6"/>
        <v>96.221387626538899</v>
      </c>
      <c r="X184" s="47">
        <f t="shared" si="7"/>
        <v>96.140489889319511</v>
      </c>
    </row>
    <row r="185" spans="1:24">
      <c r="A185" s="19"/>
      <c r="B185" s="57" t="s">
        <v>363</v>
      </c>
      <c r="C185" s="58">
        <v>8</v>
      </c>
      <c r="D185" s="59">
        <v>7</v>
      </c>
      <c r="E185" s="59">
        <v>2</v>
      </c>
      <c r="F185" s="60" t="s">
        <v>362</v>
      </c>
      <c r="G185" s="58" t="s">
        <v>2</v>
      </c>
      <c r="H185" s="262"/>
      <c r="I185" s="262"/>
      <c r="J185" s="262"/>
      <c r="K185" s="262"/>
      <c r="L185" s="262"/>
      <c r="M185" s="263"/>
      <c r="N185" s="61">
        <v>710777.4</v>
      </c>
      <c r="O185" s="61">
        <v>711410</v>
      </c>
      <c r="P185" s="264"/>
      <c r="Q185" s="264"/>
      <c r="R185" s="36">
        <v>0</v>
      </c>
      <c r="S185" s="37">
        <v>683618209.00000012</v>
      </c>
      <c r="T185" s="62">
        <v>683618.2</v>
      </c>
      <c r="U185" s="20"/>
      <c r="V185" s="17" t="s">
        <v>1</v>
      </c>
      <c r="W185" s="47">
        <f t="shared" si="6"/>
        <v>96.178944350228349</v>
      </c>
      <c r="X185" s="47">
        <f t="shared" si="7"/>
        <v>96.093420109360267</v>
      </c>
    </row>
    <row r="186" spans="1:24" ht="33.75">
      <c r="A186" s="19"/>
      <c r="B186" s="57" t="s">
        <v>757</v>
      </c>
      <c r="C186" s="58">
        <v>8</v>
      </c>
      <c r="D186" s="59">
        <v>7</v>
      </c>
      <c r="E186" s="59">
        <v>2</v>
      </c>
      <c r="F186" s="60" t="s">
        <v>756</v>
      </c>
      <c r="G186" s="58" t="s">
        <v>2</v>
      </c>
      <c r="H186" s="262"/>
      <c r="I186" s="262"/>
      <c r="J186" s="262"/>
      <c r="K186" s="262"/>
      <c r="L186" s="262"/>
      <c r="M186" s="263"/>
      <c r="N186" s="61">
        <v>23.4</v>
      </c>
      <c r="O186" s="61">
        <v>23.4</v>
      </c>
      <c r="P186" s="264"/>
      <c r="Q186" s="264"/>
      <c r="R186" s="36">
        <v>0</v>
      </c>
      <c r="S186" s="37">
        <v>23400</v>
      </c>
      <c r="T186" s="62">
        <v>23.4</v>
      </c>
      <c r="U186" s="20"/>
      <c r="V186" s="17" t="s">
        <v>1</v>
      </c>
      <c r="W186" s="47">
        <f t="shared" si="6"/>
        <v>100</v>
      </c>
      <c r="X186" s="47">
        <f t="shared" si="7"/>
        <v>100</v>
      </c>
    </row>
    <row r="187" spans="1:24" ht="33.75">
      <c r="A187" s="19"/>
      <c r="B187" s="57" t="s">
        <v>755</v>
      </c>
      <c r="C187" s="58">
        <v>8</v>
      </c>
      <c r="D187" s="59">
        <v>7</v>
      </c>
      <c r="E187" s="59">
        <v>2</v>
      </c>
      <c r="F187" s="60" t="s">
        <v>754</v>
      </c>
      <c r="G187" s="58" t="s">
        <v>2</v>
      </c>
      <c r="H187" s="262"/>
      <c r="I187" s="262"/>
      <c r="J187" s="262"/>
      <c r="K187" s="262"/>
      <c r="L187" s="262"/>
      <c r="M187" s="263"/>
      <c r="N187" s="61">
        <v>23.4</v>
      </c>
      <c r="O187" s="61">
        <v>23.4</v>
      </c>
      <c r="P187" s="264"/>
      <c r="Q187" s="264"/>
      <c r="R187" s="36">
        <v>0</v>
      </c>
      <c r="S187" s="37">
        <v>23400</v>
      </c>
      <c r="T187" s="62">
        <v>23.4</v>
      </c>
      <c r="U187" s="20"/>
      <c r="V187" s="17" t="s">
        <v>1</v>
      </c>
      <c r="W187" s="47">
        <f t="shared" si="6"/>
        <v>100</v>
      </c>
      <c r="X187" s="47">
        <f t="shared" si="7"/>
        <v>100</v>
      </c>
    </row>
    <row r="188" spans="1:24" ht="22.5">
      <c r="A188" s="19"/>
      <c r="B188" s="57" t="s">
        <v>22</v>
      </c>
      <c r="C188" s="58">
        <v>8</v>
      </c>
      <c r="D188" s="59">
        <v>7</v>
      </c>
      <c r="E188" s="59">
        <v>2</v>
      </c>
      <c r="F188" s="60" t="s">
        <v>754</v>
      </c>
      <c r="G188" s="58" t="s">
        <v>21</v>
      </c>
      <c r="H188" s="262"/>
      <c r="I188" s="262"/>
      <c r="J188" s="262"/>
      <c r="K188" s="262"/>
      <c r="L188" s="262"/>
      <c r="M188" s="263"/>
      <c r="N188" s="61">
        <v>23.4</v>
      </c>
      <c r="O188" s="61">
        <v>23.4</v>
      </c>
      <c r="P188" s="264"/>
      <c r="Q188" s="264"/>
      <c r="R188" s="36">
        <v>0</v>
      </c>
      <c r="S188" s="37">
        <v>23400</v>
      </c>
      <c r="T188" s="62">
        <v>23.4</v>
      </c>
      <c r="U188" s="20"/>
      <c r="V188" s="17" t="s">
        <v>1</v>
      </c>
      <c r="W188" s="47">
        <f t="shared" si="6"/>
        <v>100</v>
      </c>
      <c r="X188" s="47">
        <f t="shared" si="7"/>
        <v>100</v>
      </c>
    </row>
    <row r="189" spans="1:24">
      <c r="A189" s="19"/>
      <c r="B189" s="57" t="s">
        <v>79</v>
      </c>
      <c r="C189" s="58">
        <v>8</v>
      </c>
      <c r="D189" s="59">
        <v>7</v>
      </c>
      <c r="E189" s="59">
        <v>2</v>
      </c>
      <c r="F189" s="60" t="s">
        <v>754</v>
      </c>
      <c r="G189" s="58" t="s">
        <v>77</v>
      </c>
      <c r="H189" s="262"/>
      <c r="I189" s="262"/>
      <c r="J189" s="262"/>
      <c r="K189" s="262"/>
      <c r="L189" s="262"/>
      <c r="M189" s="263"/>
      <c r="N189" s="61">
        <v>23.4</v>
      </c>
      <c r="O189" s="61">
        <v>23.4</v>
      </c>
      <c r="P189" s="264"/>
      <c r="Q189" s="264"/>
      <c r="R189" s="36">
        <v>0</v>
      </c>
      <c r="S189" s="37">
        <v>23400</v>
      </c>
      <c r="T189" s="62">
        <v>23.4</v>
      </c>
      <c r="U189" s="20"/>
      <c r="V189" s="17" t="s">
        <v>1</v>
      </c>
      <c r="W189" s="47">
        <f t="shared" si="6"/>
        <v>100</v>
      </c>
      <c r="X189" s="47">
        <f t="shared" si="7"/>
        <v>100</v>
      </c>
    </row>
    <row r="190" spans="1:24" ht="33.75">
      <c r="A190" s="19"/>
      <c r="B190" s="57" t="s">
        <v>361</v>
      </c>
      <c r="C190" s="58">
        <v>8</v>
      </c>
      <c r="D190" s="59">
        <v>7</v>
      </c>
      <c r="E190" s="59">
        <v>2</v>
      </c>
      <c r="F190" s="60" t="s">
        <v>360</v>
      </c>
      <c r="G190" s="58" t="s">
        <v>2</v>
      </c>
      <c r="H190" s="262"/>
      <c r="I190" s="262"/>
      <c r="J190" s="262"/>
      <c r="K190" s="262"/>
      <c r="L190" s="262"/>
      <c r="M190" s="263"/>
      <c r="N190" s="61">
        <v>710654</v>
      </c>
      <c r="O190" s="61">
        <v>711286.6</v>
      </c>
      <c r="P190" s="264"/>
      <c r="Q190" s="264"/>
      <c r="R190" s="36">
        <v>0</v>
      </c>
      <c r="S190" s="37">
        <v>683594809.00000012</v>
      </c>
      <c r="T190" s="62">
        <v>683594.8</v>
      </c>
      <c r="U190" s="20"/>
      <c r="V190" s="17" t="s">
        <v>1</v>
      </c>
      <c r="W190" s="47">
        <f t="shared" si="6"/>
        <v>96.192352396524896</v>
      </c>
      <c r="X190" s="47">
        <f t="shared" si="7"/>
        <v>96.106801393418635</v>
      </c>
    </row>
    <row r="191" spans="1:24" ht="33.75">
      <c r="A191" s="19"/>
      <c r="B191" s="57" t="s">
        <v>300</v>
      </c>
      <c r="C191" s="58">
        <v>8</v>
      </c>
      <c r="D191" s="59">
        <v>7</v>
      </c>
      <c r="E191" s="59">
        <v>2</v>
      </c>
      <c r="F191" s="60" t="s">
        <v>753</v>
      </c>
      <c r="G191" s="58" t="s">
        <v>2</v>
      </c>
      <c r="H191" s="262"/>
      <c r="I191" s="262"/>
      <c r="J191" s="262"/>
      <c r="K191" s="262"/>
      <c r="L191" s="262"/>
      <c r="M191" s="263"/>
      <c r="N191" s="61">
        <v>8504</v>
      </c>
      <c r="O191" s="61">
        <v>8504</v>
      </c>
      <c r="P191" s="264"/>
      <c r="Q191" s="264"/>
      <c r="R191" s="36">
        <v>0</v>
      </c>
      <c r="S191" s="37">
        <v>3709090.43</v>
      </c>
      <c r="T191" s="62">
        <v>3709.1</v>
      </c>
      <c r="U191" s="20"/>
      <c r="V191" s="17" t="s">
        <v>1</v>
      </c>
      <c r="W191" s="47">
        <f t="shared" si="6"/>
        <v>43.615945437441198</v>
      </c>
      <c r="X191" s="47">
        <f t="shared" si="7"/>
        <v>43.615945437441198</v>
      </c>
    </row>
    <row r="192" spans="1:24" ht="22.5">
      <c r="A192" s="19"/>
      <c r="B192" s="57" t="s">
        <v>22</v>
      </c>
      <c r="C192" s="58">
        <v>8</v>
      </c>
      <c r="D192" s="59">
        <v>7</v>
      </c>
      <c r="E192" s="59">
        <v>2</v>
      </c>
      <c r="F192" s="60" t="s">
        <v>753</v>
      </c>
      <c r="G192" s="58" t="s">
        <v>21</v>
      </c>
      <c r="H192" s="262"/>
      <c r="I192" s="262"/>
      <c r="J192" s="262"/>
      <c r="K192" s="262"/>
      <c r="L192" s="262"/>
      <c r="M192" s="263"/>
      <c r="N192" s="61">
        <v>8504</v>
      </c>
      <c r="O192" s="61">
        <v>8504</v>
      </c>
      <c r="P192" s="264"/>
      <c r="Q192" s="264"/>
      <c r="R192" s="36">
        <v>0</v>
      </c>
      <c r="S192" s="37">
        <v>3709090.43</v>
      </c>
      <c r="T192" s="62">
        <v>3709.1</v>
      </c>
      <c r="U192" s="20"/>
      <c r="V192" s="17" t="s">
        <v>1</v>
      </c>
      <c r="W192" s="47">
        <f t="shared" si="6"/>
        <v>43.615945437441198</v>
      </c>
      <c r="X192" s="47">
        <f t="shared" si="7"/>
        <v>43.615945437441198</v>
      </c>
    </row>
    <row r="193" spans="1:24">
      <c r="A193" s="19"/>
      <c r="B193" s="57" t="s">
        <v>79</v>
      </c>
      <c r="C193" s="58">
        <v>8</v>
      </c>
      <c r="D193" s="59">
        <v>7</v>
      </c>
      <c r="E193" s="59">
        <v>2</v>
      </c>
      <c r="F193" s="60" t="s">
        <v>753</v>
      </c>
      <c r="G193" s="58" t="s">
        <v>77</v>
      </c>
      <c r="H193" s="262"/>
      <c r="I193" s="262"/>
      <c r="J193" s="262"/>
      <c r="K193" s="262"/>
      <c r="L193" s="262"/>
      <c r="M193" s="263"/>
      <c r="N193" s="61">
        <v>8504</v>
      </c>
      <c r="O193" s="61">
        <v>8504</v>
      </c>
      <c r="P193" s="264"/>
      <c r="Q193" s="264"/>
      <c r="R193" s="36">
        <v>0</v>
      </c>
      <c r="S193" s="37">
        <v>3709090.43</v>
      </c>
      <c r="T193" s="62">
        <v>3709.1</v>
      </c>
      <c r="U193" s="20"/>
      <c r="V193" s="17" t="s">
        <v>1</v>
      </c>
      <c r="W193" s="47">
        <f t="shared" si="6"/>
        <v>43.615945437441198</v>
      </c>
      <c r="X193" s="47">
        <f t="shared" si="7"/>
        <v>43.615945437441198</v>
      </c>
    </row>
    <row r="194" spans="1:24" ht="22.5">
      <c r="A194" s="19"/>
      <c r="B194" s="57" t="s">
        <v>298</v>
      </c>
      <c r="C194" s="58">
        <v>8</v>
      </c>
      <c r="D194" s="59">
        <v>7</v>
      </c>
      <c r="E194" s="59">
        <v>2</v>
      </c>
      <c r="F194" s="60" t="s">
        <v>752</v>
      </c>
      <c r="G194" s="58" t="s">
        <v>2</v>
      </c>
      <c r="H194" s="262"/>
      <c r="I194" s="262"/>
      <c r="J194" s="262"/>
      <c r="K194" s="262"/>
      <c r="L194" s="262"/>
      <c r="M194" s="263"/>
      <c r="N194" s="61">
        <v>7432.2</v>
      </c>
      <c r="O194" s="61">
        <v>8064.9</v>
      </c>
      <c r="P194" s="264"/>
      <c r="Q194" s="264"/>
      <c r="R194" s="36">
        <v>0</v>
      </c>
      <c r="S194" s="37">
        <v>7384367.71</v>
      </c>
      <c r="T194" s="62">
        <v>7384.4</v>
      </c>
      <c r="U194" s="20"/>
      <c r="V194" s="17" t="s">
        <v>1</v>
      </c>
      <c r="W194" s="47">
        <f t="shared" si="6"/>
        <v>99.356852614299939</v>
      </c>
      <c r="X194" s="47">
        <f t="shared" si="7"/>
        <v>91.562201639201973</v>
      </c>
    </row>
    <row r="195" spans="1:24" ht="22.5">
      <c r="A195" s="19"/>
      <c r="B195" s="57" t="s">
        <v>22</v>
      </c>
      <c r="C195" s="58">
        <v>8</v>
      </c>
      <c r="D195" s="59">
        <v>7</v>
      </c>
      <c r="E195" s="59">
        <v>2</v>
      </c>
      <c r="F195" s="60" t="s">
        <v>752</v>
      </c>
      <c r="G195" s="58" t="s">
        <v>21</v>
      </c>
      <c r="H195" s="262"/>
      <c r="I195" s="262"/>
      <c r="J195" s="262"/>
      <c r="K195" s="262"/>
      <c r="L195" s="262"/>
      <c r="M195" s="263"/>
      <c r="N195" s="61">
        <v>7432.2</v>
      </c>
      <c r="O195" s="61">
        <v>8064.9</v>
      </c>
      <c r="P195" s="264"/>
      <c r="Q195" s="264"/>
      <c r="R195" s="36">
        <v>0</v>
      </c>
      <c r="S195" s="37">
        <v>7384367.71</v>
      </c>
      <c r="T195" s="62">
        <v>7384.4</v>
      </c>
      <c r="U195" s="20"/>
      <c r="V195" s="17" t="s">
        <v>1</v>
      </c>
      <c r="W195" s="47">
        <f t="shared" si="6"/>
        <v>99.356852614299939</v>
      </c>
      <c r="X195" s="47">
        <f t="shared" si="7"/>
        <v>91.562201639201973</v>
      </c>
    </row>
    <row r="196" spans="1:24">
      <c r="A196" s="19"/>
      <c r="B196" s="57" t="s">
        <v>79</v>
      </c>
      <c r="C196" s="58">
        <v>8</v>
      </c>
      <c r="D196" s="59">
        <v>7</v>
      </c>
      <c r="E196" s="59">
        <v>2</v>
      </c>
      <c r="F196" s="60" t="s">
        <v>752</v>
      </c>
      <c r="G196" s="58" t="s">
        <v>77</v>
      </c>
      <c r="H196" s="262"/>
      <c r="I196" s="262"/>
      <c r="J196" s="262"/>
      <c r="K196" s="262"/>
      <c r="L196" s="262"/>
      <c r="M196" s="263"/>
      <c r="N196" s="61">
        <v>7432.2</v>
      </c>
      <c r="O196" s="61">
        <v>8064.9</v>
      </c>
      <c r="P196" s="264"/>
      <c r="Q196" s="264"/>
      <c r="R196" s="36">
        <v>0</v>
      </c>
      <c r="S196" s="37">
        <v>7384367.71</v>
      </c>
      <c r="T196" s="62">
        <v>7384.4</v>
      </c>
      <c r="U196" s="20"/>
      <c r="V196" s="17" t="s">
        <v>1</v>
      </c>
      <c r="W196" s="47">
        <f t="shared" si="6"/>
        <v>99.356852614299939</v>
      </c>
      <c r="X196" s="47">
        <f t="shared" si="7"/>
        <v>91.562201639201973</v>
      </c>
    </row>
    <row r="197" spans="1:24" ht="22.5">
      <c r="A197" s="19"/>
      <c r="B197" s="57" t="s">
        <v>205</v>
      </c>
      <c r="C197" s="58">
        <v>8</v>
      </c>
      <c r="D197" s="59">
        <v>7</v>
      </c>
      <c r="E197" s="59">
        <v>2</v>
      </c>
      <c r="F197" s="60" t="s">
        <v>751</v>
      </c>
      <c r="G197" s="58" t="s">
        <v>2</v>
      </c>
      <c r="H197" s="262"/>
      <c r="I197" s="262"/>
      <c r="J197" s="262"/>
      <c r="K197" s="262"/>
      <c r="L197" s="262"/>
      <c r="M197" s="263"/>
      <c r="N197" s="61">
        <v>4741.8</v>
      </c>
      <c r="O197" s="61">
        <v>4741.8</v>
      </c>
      <c r="P197" s="264"/>
      <c r="Q197" s="264"/>
      <c r="R197" s="36">
        <v>0</v>
      </c>
      <c r="S197" s="37">
        <v>3297250</v>
      </c>
      <c r="T197" s="62">
        <v>3297.3</v>
      </c>
      <c r="U197" s="20"/>
      <c r="V197" s="17" t="s">
        <v>1</v>
      </c>
      <c r="W197" s="47">
        <f t="shared" si="6"/>
        <v>69.536884727318736</v>
      </c>
      <c r="X197" s="47">
        <f t="shared" si="7"/>
        <v>69.536884727318736</v>
      </c>
    </row>
    <row r="198" spans="1:24" ht="22.5">
      <c r="A198" s="19"/>
      <c r="B198" s="57" t="s">
        <v>22</v>
      </c>
      <c r="C198" s="58">
        <v>8</v>
      </c>
      <c r="D198" s="59">
        <v>7</v>
      </c>
      <c r="E198" s="59">
        <v>2</v>
      </c>
      <c r="F198" s="60" t="s">
        <v>751</v>
      </c>
      <c r="G198" s="58" t="s">
        <v>21</v>
      </c>
      <c r="H198" s="262"/>
      <c r="I198" s="262"/>
      <c r="J198" s="262"/>
      <c r="K198" s="262"/>
      <c r="L198" s="262"/>
      <c r="M198" s="263"/>
      <c r="N198" s="61">
        <v>4741.8</v>
      </c>
      <c r="O198" s="61">
        <v>4741.8</v>
      </c>
      <c r="P198" s="264"/>
      <c r="Q198" s="264"/>
      <c r="R198" s="36">
        <v>0</v>
      </c>
      <c r="S198" s="37">
        <v>3297250</v>
      </c>
      <c r="T198" s="62">
        <v>3297.3</v>
      </c>
      <c r="U198" s="20"/>
      <c r="V198" s="17" t="s">
        <v>1</v>
      </c>
      <c r="W198" s="47">
        <f t="shared" si="6"/>
        <v>69.536884727318736</v>
      </c>
      <c r="X198" s="47">
        <f t="shared" si="7"/>
        <v>69.536884727318736</v>
      </c>
    </row>
    <row r="199" spans="1:24">
      <c r="A199" s="19"/>
      <c r="B199" s="57" t="s">
        <v>20</v>
      </c>
      <c r="C199" s="58">
        <v>8</v>
      </c>
      <c r="D199" s="59">
        <v>7</v>
      </c>
      <c r="E199" s="59">
        <v>2</v>
      </c>
      <c r="F199" s="60" t="s">
        <v>751</v>
      </c>
      <c r="G199" s="58" t="s">
        <v>18</v>
      </c>
      <c r="H199" s="262"/>
      <c r="I199" s="262"/>
      <c r="J199" s="262"/>
      <c r="K199" s="262"/>
      <c r="L199" s="262"/>
      <c r="M199" s="263"/>
      <c r="N199" s="61">
        <v>4741.8</v>
      </c>
      <c r="O199" s="61">
        <v>4741.8</v>
      </c>
      <c r="P199" s="264"/>
      <c r="Q199" s="264"/>
      <c r="R199" s="36">
        <v>0</v>
      </c>
      <c r="S199" s="37">
        <v>3297250</v>
      </c>
      <c r="T199" s="62">
        <v>3297.3</v>
      </c>
      <c r="U199" s="20"/>
      <c r="V199" s="17" t="s">
        <v>1</v>
      </c>
      <c r="W199" s="47">
        <f t="shared" si="6"/>
        <v>69.536884727318736</v>
      </c>
      <c r="X199" s="47">
        <f t="shared" si="7"/>
        <v>69.536884727318736</v>
      </c>
    </row>
    <row r="200" spans="1:24" ht="22.5">
      <c r="A200" s="19"/>
      <c r="B200" s="57" t="s">
        <v>42</v>
      </c>
      <c r="C200" s="58">
        <v>8</v>
      </c>
      <c r="D200" s="59">
        <v>7</v>
      </c>
      <c r="E200" s="59">
        <v>2</v>
      </c>
      <c r="F200" s="60" t="s">
        <v>750</v>
      </c>
      <c r="G200" s="58" t="s">
        <v>2</v>
      </c>
      <c r="H200" s="262"/>
      <c r="I200" s="262"/>
      <c r="J200" s="262"/>
      <c r="K200" s="262"/>
      <c r="L200" s="262"/>
      <c r="M200" s="263"/>
      <c r="N200" s="61">
        <v>75156.3</v>
      </c>
      <c r="O200" s="61">
        <v>75156.3</v>
      </c>
      <c r="P200" s="264"/>
      <c r="Q200" s="264"/>
      <c r="R200" s="36">
        <v>0</v>
      </c>
      <c r="S200" s="37">
        <v>70909188.949999988</v>
      </c>
      <c r="T200" s="62">
        <v>70909.2</v>
      </c>
      <c r="U200" s="20"/>
      <c r="V200" s="17" t="s">
        <v>1</v>
      </c>
      <c r="W200" s="47">
        <f t="shared" si="6"/>
        <v>94.34897673248949</v>
      </c>
      <c r="X200" s="47">
        <f t="shared" si="7"/>
        <v>94.34897673248949</v>
      </c>
    </row>
    <row r="201" spans="1:24" ht="22.5">
      <c r="A201" s="19"/>
      <c r="B201" s="57" t="s">
        <v>22</v>
      </c>
      <c r="C201" s="58">
        <v>8</v>
      </c>
      <c r="D201" s="59">
        <v>7</v>
      </c>
      <c r="E201" s="59">
        <v>2</v>
      </c>
      <c r="F201" s="60" t="s">
        <v>750</v>
      </c>
      <c r="G201" s="58" t="s">
        <v>21</v>
      </c>
      <c r="H201" s="262"/>
      <c r="I201" s="262"/>
      <c r="J201" s="262"/>
      <c r="K201" s="262"/>
      <c r="L201" s="262"/>
      <c r="M201" s="263"/>
      <c r="N201" s="61">
        <v>75156.3</v>
      </c>
      <c r="O201" s="61">
        <v>75156.3</v>
      </c>
      <c r="P201" s="264"/>
      <c r="Q201" s="264"/>
      <c r="R201" s="36">
        <v>0</v>
      </c>
      <c r="S201" s="37">
        <v>70909188.949999988</v>
      </c>
      <c r="T201" s="62">
        <v>70909.2</v>
      </c>
      <c r="U201" s="20"/>
      <c r="V201" s="17" t="s">
        <v>1</v>
      </c>
      <c r="W201" s="47">
        <f t="shared" ref="W201:W264" si="8">SUM(T201/N201*100)</f>
        <v>94.34897673248949</v>
      </c>
      <c r="X201" s="47">
        <f t="shared" ref="X201:X264" si="9">SUM(T201/O201*100)</f>
        <v>94.34897673248949</v>
      </c>
    </row>
    <row r="202" spans="1:24">
      <c r="A202" s="19"/>
      <c r="B202" s="57" t="s">
        <v>79</v>
      </c>
      <c r="C202" s="58">
        <v>8</v>
      </c>
      <c r="D202" s="59">
        <v>7</v>
      </c>
      <c r="E202" s="59">
        <v>2</v>
      </c>
      <c r="F202" s="60" t="s">
        <v>750</v>
      </c>
      <c r="G202" s="58" t="s">
        <v>77</v>
      </c>
      <c r="H202" s="262"/>
      <c r="I202" s="262"/>
      <c r="J202" s="262"/>
      <c r="K202" s="262"/>
      <c r="L202" s="262"/>
      <c r="M202" s="263"/>
      <c r="N202" s="61">
        <v>59257.3</v>
      </c>
      <c r="O202" s="61">
        <v>59257.3</v>
      </c>
      <c r="P202" s="264"/>
      <c r="Q202" s="264"/>
      <c r="R202" s="36">
        <v>0</v>
      </c>
      <c r="S202" s="37">
        <v>55921131.969999999</v>
      </c>
      <c r="T202" s="62">
        <v>55921.1</v>
      </c>
      <c r="U202" s="20"/>
      <c r="V202" s="17" t="s">
        <v>1</v>
      </c>
      <c r="W202" s="47">
        <f t="shared" si="8"/>
        <v>94.369976357343305</v>
      </c>
      <c r="X202" s="47">
        <f t="shared" si="9"/>
        <v>94.369976357343305</v>
      </c>
    </row>
    <row r="203" spans="1:24">
      <c r="A203" s="19"/>
      <c r="B203" s="57" t="s">
        <v>20</v>
      </c>
      <c r="C203" s="58">
        <v>8</v>
      </c>
      <c r="D203" s="59">
        <v>7</v>
      </c>
      <c r="E203" s="59">
        <v>2</v>
      </c>
      <c r="F203" s="60" t="s">
        <v>750</v>
      </c>
      <c r="G203" s="58" t="s">
        <v>18</v>
      </c>
      <c r="H203" s="262"/>
      <c r="I203" s="262"/>
      <c r="J203" s="262"/>
      <c r="K203" s="262"/>
      <c r="L203" s="262"/>
      <c r="M203" s="263"/>
      <c r="N203" s="61">
        <v>15899</v>
      </c>
      <c r="O203" s="61">
        <v>15899</v>
      </c>
      <c r="P203" s="264"/>
      <c r="Q203" s="264"/>
      <c r="R203" s="36">
        <v>0</v>
      </c>
      <c r="S203" s="37">
        <v>14988056.98</v>
      </c>
      <c r="T203" s="62">
        <v>14988.1</v>
      </c>
      <c r="U203" s="20"/>
      <c r="V203" s="17" t="s">
        <v>1</v>
      </c>
      <c r="W203" s="47">
        <f t="shared" si="8"/>
        <v>94.270708849613186</v>
      </c>
      <c r="X203" s="47">
        <f t="shared" si="9"/>
        <v>94.270708849613186</v>
      </c>
    </row>
    <row r="204" spans="1:24" ht="33.75">
      <c r="A204" s="19"/>
      <c r="B204" s="57" t="s">
        <v>749</v>
      </c>
      <c r="C204" s="58">
        <v>8</v>
      </c>
      <c r="D204" s="59">
        <v>7</v>
      </c>
      <c r="E204" s="59">
        <v>2</v>
      </c>
      <c r="F204" s="60" t="s">
        <v>748</v>
      </c>
      <c r="G204" s="58" t="s">
        <v>2</v>
      </c>
      <c r="H204" s="262"/>
      <c r="I204" s="262"/>
      <c r="J204" s="262"/>
      <c r="K204" s="262"/>
      <c r="L204" s="262"/>
      <c r="M204" s="263"/>
      <c r="N204" s="61">
        <v>15000</v>
      </c>
      <c r="O204" s="61">
        <v>15000</v>
      </c>
      <c r="P204" s="264"/>
      <c r="Q204" s="264"/>
      <c r="R204" s="36">
        <v>0</v>
      </c>
      <c r="S204" s="37">
        <v>4496135.01</v>
      </c>
      <c r="T204" s="62">
        <v>4496.1000000000004</v>
      </c>
      <c r="U204" s="20"/>
      <c r="V204" s="17" t="s">
        <v>1</v>
      </c>
      <c r="W204" s="47">
        <f t="shared" si="8"/>
        <v>29.974</v>
      </c>
      <c r="X204" s="47">
        <f t="shared" si="9"/>
        <v>29.974</v>
      </c>
    </row>
    <row r="205" spans="1:24" ht="22.5">
      <c r="A205" s="19"/>
      <c r="B205" s="57" t="s">
        <v>22</v>
      </c>
      <c r="C205" s="58">
        <v>8</v>
      </c>
      <c r="D205" s="59">
        <v>7</v>
      </c>
      <c r="E205" s="59">
        <v>2</v>
      </c>
      <c r="F205" s="60" t="s">
        <v>748</v>
      </c>
      <c r="G205" s="58" t="s">
        <v>21</v>
      </c>
      <c r="H205" s="262"/>
      <c r="I205" s="262"/>
      <c r="J205" s="262"/>
      <c r="K205" s="262"/>
      <c r="L205" s="262"/>
      <c r="M205" s="263"/>
      <c r="N205" s="61">
        <v>15000</v>
      </c>
      <c r="O205" s="61">
        <v>15000</v>
      </c>
      <c r="P205" s="264"/>
      <c r="Q205" s="264"/>
      <c r="R205" s="36">
        <v>0</v>
      </c>
      <c r="S205" s="37">
        <v>4496135.01</v>
      </c>
      <c r="T205" s="62">
        <v>4496.1000000000004</v>
      </c>
      <c r="U205" s="20"/>
      <c r="V205" s="17" t="s">
        <v>1</v>
      </c>
      <c r="W205" s="47">
        <f t="shared" si="8"/>
        <v>29.974</v>
      </c>
      <c r="X205" s="47">
        <f t="shared" si="9"/>
        <v>29.974</v>
      </c>
    </row>
    <row r="206" spans="1:24">
      <c r="A206" s="19"/>
      <c r="B206" s="57" t="s">
        <v>79</v>
      </c>
      <c r="C206" s="58">
        <v>8</v>
      </c>
      <c r="D206" s="59">
        <v>7</v>
      </c>
      <c r="E206" s="59">
        <v>2</v>
      </c>
      <c r="F206" s="60" t="s">
        <v>748</v>
      </c>
      <c r="G206" s="58" t="s">
        <v>77</v>
      </c>
      <c r="H206" s="262"/>
      <c r="I206" s="262"/>
      <c r="J206" s="262"/>
      <c r="K206" s="262"/>
      <c r="L206" s="262"/>
      <c r="M206" s="263"/>
      <c r="N206" s="61">
        <v>15000</v>
      </c>
      <c r="O206" s="61">
        <v>15000</v>
      </c>
      <c r="P206" s="264"/>
      <c r="Q206" s="264"/>
      <c r="R206" s="36">
        <v>0</v>
      </c>
      <c r="S206" s="37">
        <v>4496135.01</v>
      </c>
      <c r="T206" s="62">
        <v>4496.1000000000004</v>
      </c>
      <c r="U206" s="20"/>
      <c r="V206" s="17" t="s">
        <v>1</v>
      </c>
      <c r="W206" s="47">
        <f t="shared" si="8"/>
        <v>29.974</v>
      </c>
      <c r="X206" s="47">
        <f t="shared" si="9"/>
        <v>29.974</v>
      </c>
    </row>
    <row r="207" spans="1:24" ht="33.75">
      <c r="A207" s="19"/>
      <c r="B207" s="57" t="s">
        <v>747</v>
      </c>
      <c r="C207" s="58">
        <v>8</v>
      </c>
      <c r="D207" s="59">
        <v>7</v>
      </c>
      <c r="E207" s="59">
        <v>2</v>
      </c>
      <c r="F207" s="60" t="s">
        <v>746</v>
      </c>
      <c r="G207" s="58" t="s">
        <v>2</v>
      </c>
      <c r="H207" s="262"/>
      <c r="I207" s="262"/>
      <c r="J207" s="262"/>
      <c r="K207" s="262"/>
      <c r="L207" s="262"/>
      <c r="M207" s="263"/>
      <c r="N207" s="61">
        <v>5560</v>
      </c>
      <c r="O207" s="61">
        <v>5560</v>
      </c>
      <c r="P207" s="264"/>
      <c r="Q207" s="264"/>
      <c r="R207" s="36">
        <v>0</v>
      </c>
      <c r="S207" s="37">
        <v>5099815.55</v>
      </c>
      <c r="T207" s="62">
        <v>5099.8</v>
      </c>
      <c r="U207" s="20"/>
      <c r="V207" s="17" t="s">
        <v>1</v>
      </c>
      <c r="W207" s="47">
        <f t="shared" si="8"/>
        <v>91.723021582733821</v>
      </c>
      <c r="X207" s="47">
        <f t="shared" si="9"/>
        <v>91.723021582733821</v>
      </c>
    </row>
    <row r="208" spans="1:24" ht="22.5">
      <c r="A208" s="19"/>
      <c r="B208" s="57" t="s">
        <v>22</v>
      </c>
      <c r="C208" s="58">
        <v>8</v>
      </c>
      <c r="D208" s="59">
        <v>7</v>
      </c>
      <c r="E208" s="59">
        <v>2</v>
      </c>
      <c r="F208" s="60" t="s">
        <v>746</v>
      </c>
      <c r="G208" s="58" t="s">
        <v>21</v>
      </c>
      <c r="H208" s="262"/>
      <c r="I208" s="262"/>
      <c r="J208" s="262"/>
      <c r="K208" s="262"/>
      <c r="L208" s="262"/>
      <c r="M208" s="263"/>
      <c r="N208" s="61">
        <v>5560</v>
      </c>
      <c r="O208" s="61">
        <v>5560</v>
      </c>
      <c r="P208" s="264"/>
      <c r="Q208" s="264"/>
      <c r="R208" s="36">
        <v>0</v>
      </c>
      <c r="S208" s="37">
        <v>5099815.55</v>
      </c>
      <c r="T208" s="62">
        <v>5099.8</v>
      </c>
      <c r="U208" s="20"/>
      <c r="V208" s="17" t="s">
        <v>1</v>
      </c>
      <c r="W208" s="47">
        <f t="shared" si="8"/>
        <v>91.723021582733821</v>
      </c>
      <c r="X208" s="47">
        <f t="shared" si="9"/>
        <v>91.723021582733821</v>
      </c>
    </row>
    <row r="209" spans="1:24">
      <c r="A209" s="19"/>
      <c r="B209" s="57" t="s">
        <v>79</v>
      </c>
      <c r="C209" s="58">
        <v>8</v>
      </c>
      <c r="D209" s="59">
        <v>7</v>
      </c>
      <c r="E209" s="59">
        <v>2</v>
      </c>
      <c r="F209" s="60" t="s">
        <v>746</v>
      </c>
      <c r="G209" s="58" t="s">
        <v>77</v>
      </c>
      <c r="H209" s="262"/>
      <c r="I209" s="262"/>
      <c r="J209" s="262"/>
      <c r="K209" s="262"/>
      <c r="L209" s="262"/>
      <c r="M209" s="263"/>
      <c r="N209" s="61">
        <v>5560</v>
      </c>
      <c r="O209" s="61">
        <v>5560</v>
      </c>
      <c r="P209" s="264"/>
      <c r="Q209" s="264"/>
      <c r="R209" s="36">
        <v>0</v>
      </c>
      <c r="S209" s="37">
        <v>5099815.55</v>
      </c>
      <c r="T209" s="62">
        <v>5099.8</v>
      </c>
      <c r="U209" s="20"/>
      <c r="V209" s="17" t="s">
        <v>1</v>
      </c>
      <c r="W209" s="47">
        <f t="shared" si="8"/>
        <v>91.723021582733821</v>
      </c>
      <c r="X209" s="47">
        <f t="shared" si="9"/>
        <v>91.723021582733821</v>
      </c>
    </row>
    <row r="210" spans="1:24" ht="22.5">
      <c r="A210" s="19"/>
      <c r="B210" s="57" t="s">
        <v>745</v>
      </c>
      <c r="C210" s="58">
        <v>8</v>
      </c>
      <c r="D210" s="59">
        <v>7</v>
      </c>
      <c r="E210" s="59">
        <v>2</v>
      </c>
      <c r="F210" s="60" t="s">
        <v>744</v>
      </c>
      <c r="G210" s="58" t="s">
        <v>2</v>
      </c>
      <c r="H210" s="262"/>
      <c r="I210" s="262"/>
      <c r="J210" s="262"/>
      <c r="K210" s="262"/>
      <c r="L210" s="262"/>
      <c r="M210" s="263"/>
      <c r="N210" s="61">
        <v>1926.2</v>
      </c>
      <c r="O210" s="61">
        <v>1926.2</v>
      </c>
      <c r="P210" s="264"/>
      <c r="Q210" s="264"/>
      <c r="R210" s="36">
        <v>0</v>
      </c>
      <c r="S210" s="37">
        <v>1862331.44</v>
      </c>
      <c r="T210" s="62">
        <v>1862.3</v>
      </c>
      <c r="U210" s="20"/>
      <c r="V210" s="17" t="s">
        <v>1</v>
      </c>
      <c r="W210" s="47">
        <f t="shared" si="8"/>
        <v>96.68258747793584</v>
      </c>
      <c r="X210" s="47">
        <f t="shared" si="9"/>
        <v>96.68258747793584</v>
      </c>
    </row>
    <row r="211" spans="1:24" ht="22.5">
      <c r="A211" s="19"/>
      <c r="B211" s="57" t="s">
        <v>22</v>
      </c>
      <c r="C211" s="58">
        <v>8</v>
      </c>
      <c r="D211" s="59">
        <v>7</v>
      </c>
      <c r="E211" s="59">
        <v>2</v>
      </c>
      <c r="F211" s="60" t="s">
        <v>744</v>
      </c>
      <c r="G211" s="58" t="s">
        <v>21</v>
      </c>
      <c r="H211" s="262"/>
      <c r="I211" s="262"/>
      <c r="J211" s="262"/>
      <c r="K211" s="262"/>
      <c r="L211" s="262"/>
      <c r="M211" s="263"/>
      <c r="N211" s="61">
        <v>1926.2</v>
      </c>
      <c r="O211" s="61">
        <v>1926.2</v>
      </c>
      <c r="P211" s="264"/>
      <c r="Q211" s="264"/>
      <c r="R211" s="36">
        <v>0</v>
      </c>
      <c r="S211" s="37">
        <v>1862331.44</v>
      </c>
      <c r="T211" s="62">
        <v>1862.3</v>
      </c>
      <c r="U211" s="20"/>
      <c r="V211" s="17" t="s">
        <v>1</v>
      </c>
      <c r="W211" s="47">
        <f t="shared" si="8"/>
        <v>96.68258747793584</v>
      </c>
      <c r="X211" s="47">
        <f t="shared" si="9"/>
        <v>96.68258747793584</v>
      </c>
    </row>
    <row r="212" spans="1:24">
      <c r="A212" s="19"/>
      <c r="B212" s="57" t="s">
        <v>79</v>
      </c>
      <c r="C212" s="58">
        <v>8</v>
      </c>
      <c r="D212" s="59">
        <v>7</v>
      </c>
      <c r="E212" s="59">
        <v>2</v>
      </c>
      <c r="F212" s="60" t="s">
        <v>744</v>
      </c>
      <c r="G212" s="58" t="s">
        <v>77</v>
      </c>
      <c r="H212" s="262"/>
      <c r="I212" s="262"/>
      <c r="J212" s="262"/>
      <c r="K212" s="262"/>
      <c r="L212" s="262"/>
      <c r="M212" s="263"/>
      <c r="N212" s="61">
        <v>1141.8</v>
      </c>
      <c r="O212" s="61">
        <v>1141.8</v>
      </c>
      <c r="P212" s="264"/>
      <c r="Q212" s="264"/>
      <c r="R212" s="36">
        <v>0</v>
      </c>
      <c r="S212" s="37">
        <v>1081590</v>
      </c>
      <c r="T212" s="62">
        <v>1081.5999999999999</v>
      </c>
      <c r="U212" s="20"/>
      <c r="V212" s="17" t="s">
        <v>1</v>
      </c>
      <c r="W212" s="47">
        <f t="shared" si="8"/>
        <v>94.727623051322468</v>
      </c>
      <c r="X212" s="47">
        <f t="shared" si="9"/>
        <v>94.727623051322468</v>
      </c>
    </row>
    <row r="213" spans="1:24">
      <c r="A213" s="19"/>
      <c r="B213" s="57" t="s">
        <v>20</v>
      </c>
      <c r="C213" s="58">
        <v>8</v>
      </c>
      <c r="D213" s="59">
        <v>7</v>
      </c>
      <c r="E213" s="59">
        <v>2</v>
      </c>
      <c r="F213" s="60" t="s">
        <v>744</v>
      </c>
      <c r="G213" s="58" t="s">
        <v>18</v>
      </c>
      <c r="H213" s="262"/>
      <c r="I213" s="262"/>
      <c r="J213" s="262"/>
      <c r="K213" s="262"/>
      <c r="L213" s="262"/>
      <c r="M213" s="263"/>
      <c r="N213" s="61">
        <v>784.4</v>
      </c>
      <c r="O213" s="61">
        <v>784.4</v>
      </c>
      <c r="P213" s="264"/>
      <c r="Q213" s="264"/>
      <c r="R213" s="36">
        <v>0</v>
      </c>
      <c r="S213" s="37">
        <v>780741.44</v>
      </c>
      <c r="T213" s="62">
        <v>780.7</v>
      </c>
      <c r="U213" s="20"/>
      <c r="V213" s="17" t="s">
        <v>1</v>
      </c>
      <c r="W213" s="47">
        <f t="shared" si="8"/>
        <v>99.528301886792462</v>
      </c>
      <c r="X213" s="47">
        <f t="shared" si="9"/>
        <v>99.528301886792462</v>
      </c>
    </row>
    <row r="214" spans="1:24" ht="33.75">
      <c r="A214" s="19"/>
      <c r="B214" s="57" t="s">
        <v>743</v>
      </c>
      <c r="C214" s="58">
        <v>8</v>
      </c>
      <c r="D214" s="59">
        <v>7</v>
      </c>
      <c r="E214" s="59">
        <v>2</v>
      </c>
      <c r="F214" s="60" t="s">
        <v>742</v>
      </c>
      <c r="G214" s="58" t="s">
        <v>2</v>
      </c>
      <c r="H214" s="262"/>
      <c r="I214" s="262"/>
      <c r="J214" s="262"/>
      <c r="K214" s="262"/>
      <c r="L214" s="262"/>
      <c r="M214" s="263"/>
      <c r="N214" s="61">
        <v>312.89999999999998</v>
      </c>
      <c r="O214" s="61">
        <v>312.8</v>
      </c>
      <c r="P214" s="264"/>
      <c r="Q214" s="264"/>
      <c r="R214" s="36">
        <v>0</v>
      </c>
      <c r="S214" s="37">
        <v>284186.23999999999</v>
      </c>
      <c r="T214" s="62">
        <v>284.2</v>
      </c>
      <c r="U214" s="20"/>
      <c r="V214" s="17" t="s">
        <v>1</v>
      </c>
      <c r="W214" s="47">
        <f t="shared" si="8"/>
        <v>90.827740492170022</v>
      </c>
      <c r="X214" s="47">
        <f t="shared" si="9"/>
        <v>90.856777493606131</v>
      </c>
    </row>
    <row r="215" spans="1:24" ht="22.5">
      <c r="A215" s="19"/>
      <c r="B215" s="57" t="s">
        <v>22</v>
      </c>
      <c r="C215" s="58">
        <v>8</v>
      </c>
      <c r="D215" s="59">
        <v>7</v>
      </c>
      <c r="E215" s="59">
        <v>2</v>
      </c>
      <c r="F215" s="60" t="s">
        <v>742</v>
      </c>
      <c r="G215" s="58" t="s">
        <v>21</v>
      </c>
      <c r="H215" s="262"/>
      <c r="I215" s="262"/>
      <c r="J215" s="262"/>
      <c r="K215" s="262"/>
      <c r="L215" s="262"/>
      <c r="M215" s="263"/>
      <c r="N215" s="61">
        <v>312.89999999999998</v>
      </c>
      <c r="O215" s="61">
        <v>312.8</v>
      </c>
      <c r="P215" s="264"/>
      <c r="Q215" s="264"/>
      <c r="R215" s="36">
        <v>0</v>
      </c>
      <c r="S215" s="37">
        <v>284186.23999999999</v>
      </c>
      <c r="T215" s="62">
        <v>284.2</v>
      </c>
      <c r="U215" s="20"/>
      <c r="V215" s="17" t="s">
        <v>1</v>
      </c>
      <c r="W215" s="47">
        <f t="shared" si="8"/>
        <v>90.827740492170022</v>
      </c>
      <c r="X215" s="47">
        <f t="shared" si="9"/>
        <v>90.856777493606131</v>
      </c>
    </row>
    <row r="216" spans="1:24">
      <c r="A216" s="19"/>
      <c r="B216" s="57" t="s">
        <v>79</v>
      </c>
      <c r="C216" s="58">
        <v>8</v>
      </c>
      <c r="D216" s="59">
        <v>7</v>
      </c>
      <c r="E216" s="59">
        <v>2</v>
      </c>
      <c r="F216" s="60" t="s">
        <v>742</v>
      </c>
      <c r="G216" s="58" t="s">
        <v>77</v>
      </c>
      <c r="H216" s="262"/>
      <c r="I216" s="262"/>
      <c r="J216" s="262"/>
      <c r="K216" s="262"/>
      <c r="L216" s="262"/>
      <c r="M216" s="263"/>
      <c r="N216" s="61">
        <v>277.89999999999998</v>
      </c>
      <c r="O216" s="61">
        <v>277.8</v>
      </c>
      <c r="P216" s="264"/>
      <c r="Q216" s="264"/>
      <c r="R216" s="36">
        <v>0</v>
      </c>
      <c r="S216" s="37">
        <v>249186.24</v>
      </c>
      <c r="T216" s="62">
        <v>249.2</v>
      </c>
      <c r="U216" s="20"/>
      <c r="V216" s="17" t="s">
        <v>1</v>
      </c>
      <c r="W216" s="47">
        <f t="shared" si="8"/>
        <v>89.672544080604538</v>
      </c>
      <c r="X216" s="47">
        <f t="shared" si="9"/>
        <v>89.704823614110865</v>
      </c>
    </row>
    <row r="217" spans="1:24">
      <c r="A217" s="19"/>
      <c r="B217" s="57" t="s">
        <v>20</v>
      </c>
      <c r="C217" s="58">
        <v>8</v>
      </c>
      <c r="D217" s="59">
        <v>7</v>
      </c>
      <c r="E217" s="59">
        <v>2</v>
      </c>
      <c r="F217" s="60" t="s">
        <v>742</v>
      </c>
      <c r="G217" s="58" t="s">
        <v>18</v>
      </c>
      <c r="H217" s="262"/>
      <c r="I217" s="262"/>
      <c r="J217" s="262"/>
      <c r="K217" s="262"/>
      <c r="L217" s="262"/>
      <c r="M217" s="263"/>
      <c r="N217" s="61">
        <v>35</v>
      </c>
      <c r="O217" s="61">
        <v>35</v>
      </c>
      <c r="P217" s="264"/>
      <c r="Q217" s="264"/>
      <c r="R217" s="36">
        <v>0</v>
      </c>
      <c r="S217" s="37">
        <v>35000</v>
      </c>
      <c r="T217" s="62">
        <v>35</v>
      </c>
      <c r="U217" s="20"/>
      <c r="V217" s="17" t="s">
        <v>1</v>
      </c>
      <c r="W217" s="47">
        <f t="shared" si="8"/>
        <v>100</v>
      </c>
      <c r="X217" s="47">
        <f t="shared" si="9"/>
        <v>100</v>
      </c>
    </row>
    <row r="218" spans="1:24" ht="112.5">
      <c r="A218" s="19"/>
      <c r="B218" s="57" t="s">
        <v>741</v>
      </c>
      <c r="C218" s="58">
        <v>8</v>
      </c>
      <c r="D218" s="59">
        <v>7</v>
      </c>
      <c r="E218" s="59">
        <v>2</v>
      </c>
      <c r="F218" s="60" t="s">
        <v>740</v>
      </c>
      <c r="G218" s="58" t="s">
        <v>2</v>
      </c>
      <c r="H218" s="262"/>
      <c r="I218" s="262"/>
      <c r="J218" s="262"/>
      <c r="K218" s="262"/>
      <c r="L218" s="262"/>
      <c r="M218" s="263"/>
      <c r="N218" s="61">
        <v>559252</v>
      </c>
      <c r="O218" s="61">
        <v>559252</v>
      </c>
      <c r="P218" s="264"/>
      <c r="Q218" s="264"/>
      <c r="R218" s="36">
        <v>0</v>
      </c>
      <c r="S218" s="37">
        <v>559013388.44000006</v>
      </c>
      <c r="T218" s="62">
        <v>559013.4</v>
      </c>
      <c r="U218" s="20"/>
      <c r="V218" s="17" t="s">
        <v>1</v>
      </c>
      <c r="W218" s="47">
        <f t="shared" si="8"/>
        <v>99.957335870055005</v>
      </c>
      <c r="X218" s="47">
        <f t="shared" si="9"/>
        <v>99.957335870055005</v>
      </c>
    </row>
    <row r="219" spans="1:24" ht="22.5">
      <c r="A219" s="19"/>
      <c r="B219" s="57" t="s">
        <v>22</v>
      </c>
      <c r="C219" s="58">
        <v>8</v>
      </c>
      <c r="D219" s="59">
        <v>7</v>
      </c>
      <c r="E219" s="59">
        <v>2</v>
      </c>
      <c r="F219" s="60" t="s">
        <v>740</v>
      </c>
      <c r="G219" s="58" t="s">
        <v>21</v>
      </c>
      <c r="H219" s="262"/>
      <c r="I219" s="262"/>
      <c r="J219" s="262"/>
      <c r="K219" s="262"/>
      <c r="L219" s="262"/>
      <c r="M219" s="263"/>
      <c r="N219" s="61">
        <v>559252</v>
      </c>
      <c r="O219" s="61">
        <v>559252</v>
      </c>
      <c r="P219" s="264"/>
      <c r="Q219" s="264"/>
      <c r="R219" s="36">
        <v>0</v>
      </c>
      <c r="S219" s="37">
        <v>559013388.44000006</v>
      </c>
      <c r="T219" s="62">
        <v>559013.4</v>
      </c>
      <c r="U219" s="20"/>
      <c r="V219" s="17" t="s">
        <v>1</v>
      </c>
      <c r="W219" s="47">
        <f t="shared" si="8"/>
        <v>99.957335870055005</v>
      </c>
      <c r="X219" s="47">
        <f t="shared" si="9"/>
        <v>99.957335870055005</v>
      </c>
    </row>
    <row r="220" spans="1:24">
      <c r="A220" s="19"/>
      <c r="B220" s="57" t="s">
        <v>79</v>
      </c>
      <c r="C220" s="58">
        <v>8</v>
      </c>
      <c r="D220" s="59">
        <v>7</v>
      </c>
      <c r="E220" s="59">
        <v>2</v>
      </c>
      <c r="F220" s="60" t="s">
        <v>740</v>
      </c>
      <c r="G220" s="58" t="s">
        <v>77</v>
      </c>
      <c r="H220" s="262"/>
      <c r="I220" s="262"/>
      <c r="J220" s="262"/>
      <c r="K220" s="262"/>
      <c r="L220" s="262"/>
      <c r="M220" s="263"/>
      <c r="N220" s="61">
        <v>464084</v>
      </c>
      <c r="O220" s="61">
        <v>464084</v>
      </c>
      <c r="P220" s="264"/>
      <c r="Q220" s="264"/>
      <c r="R220" s="36">
        <v>0</v>
      </c>
      <c r="S220" s="37">
        <v>463845388.56999999</v>
      </c>
      <c r="T220" s="62">
        <v>463845.4</v>
      </c>
      <c r="U220" s="20"/>
      <c r="V220" s="17" t="s">
        <v>1</v>
      </c>
      <c r="W220" s="47">
        <f t="shared" si="8"/>
        <v>99.948586893751994</v>
      </c>
      <c r="X220" s="47">
        <f t="shared" si="9"/>
        <v>99.948586893751994</v>
      </c>
    </row>
    <row r="221" spans="1:24">
      <c r="A221" s="19"/>
      <c r="B221" s="57" t="s">
        <v>20</v>
      </c>
      <c r="C221" s="58">
        <v>8</v>
      </c>
      <c r="D221" s="59">
        <v>7</v>
      </c>
      <c r="E221" s="59">
        <v>2</v>
      </c>
      <c r="F221" s="60" t="s">
        <v>740</v>
      </c>
      <c r="G221" s="58" t="s">
        <v>18</v>
      </c>
      <c r="H221" s="262"/>
      <c r="I221" s="262"/>
      <c r="J221" s="262"/>
      <c r="K221" s="262"/>
      <c r="L221" s="262"/>
      <c r="M221" s="263"/>
      <c r="N221" s="61">
        <v>95168</v>
      </c>
      <c r="O221" s="61">
        <v>95168</v>
      </c>
      <c r="P221" s="264"/>
      <c r="Q221" s="264"/>
      <c r="R221" s="36">
        <v>0</v>
      </c>
      <c r="S221" s="37">
        <v>95167999.870000005</v>
      </c>
      <c r="T221" s="62">
        <v>95168</v>
      </c>
      <c r="U221" s="20"/>
      <c r="V221" s="17" t="s">
        <v>1</v>
      </c>
      <c r="W221" s="47">
        <f t="shared" si="8"/>
        <v>100</v>
      </c>
      <c r="X221" s="47">
        <f t="shared" si="9"/>
        <v>100</v>
      </c>
    </row>
    <row r="222" spans="1:24" ht="67.5">
      <c r="A222" s="19"/>
      <c r="B222" s="57" t="s">
        <v>739</v>
      </c>
      <c r="C222" s="58">
        <v>8</v>
      </c>
      <c r="D222" s="59">
        <v>7</v>
      </c>
      <c r="E222" s="59">
        <v>2</v>
      </c>
      <c r="F222" s="60" t="s">
        <v>738</v>
      </c>
      <c r="G222" s="58" t="s">
        <v>2</v>
      </c>
      <c r="H222" s="262"/>
      <c r="I222" s="262"/>
      <c r="J222" s="262"/>
      <c r="K222" s="262"/>
      <c r="L222" s="262"/>
      <c r="M222" s="263"/>
      <c r="N222" s="61">
        <v>21983</v>
      </c>
      <c r="O222" s="61">
        <v>21983</v>
      </c>
      <c r="P222" s="264"/>
      <c r="Q222" s="264"/>
      <c r="R222" s="36">
        <v>0</v>
      </c>
      <c r="S222" s="37">
        <v>19493536.609999999</v>
      </c>
      <c r="T222" s="62">
        <v>19493.5</v>
      </c>
      <c r="U222" s="20"/>
      <c r="V222" s="17" t="s">
        <v>1</v>
      </c>
      <c r="W222" s="47">
        <f t="shared" si="8"/>
        <v>88.675340035481966</v>
      </c>
      <c r="X222" s="47">
        <f t="shared" si="9"/>
        <v>88.675340035481966</v>
      </c>
    </row>
    <row r="223" spans="1:24" ht="22.5">
      <c r="A223" s="19"/>
      <c r="B223" s="57" t="s">
        <v>22</v>
      </c>
      <c r="C223" s="58">
        <v>8</v>
      </c>
      <c r="D223" s="59">
        <v>7</v>
      </c>
      <c r="E223" s="59">
        <v>2</v>
      </c>
      <c r="F223" s="60" t="s">
        <v>738</v>
      </c>
      <c r="G223" s="58" t="s">
        <v>21</v>
      </c>
      <c r="H223" s="262"/>
      <c r="I223" s="262"/>
      <c r="J223" s="262"/>
      <c r="K223" s="262"/>
      <c r="L223" s="262"/>
      <c r="M223" s="263"/>
      <c r="N223" s="61">
        <v>21983</v>
      </c>
      <c r="O223" s="61">
        <v>21983</v>
      </c>
      <c r="P223" s="264"/>
      <c r="Q223" s="264"/>
      <c r="R223" s="36">
        <v>0</v>
      </c>
      <c r="S223" s="37">
        <v>19493536.609999999</v>
      </c>
      <c r="T223" s="62">
        <v>19493.5</v>
      </c>
      <c r="U223" s="20"/>
      <c r="V223" s="17" t="s">
        <v>1</v>
      </c>
      <c r="W223" s="47">
        <f t="shared" si="8"/>
        <v>88.675340035481966</v>
      </c>
      <c r="X223" s="47">
        <f t="shared" si="9"/>
        <v>88.675340035481966</v>
      </c>
    </row>
    <row r="224" spans="1:24">
      <c r="A224" s="19"/>
      <c r="B224" s="57" t="s">
        <v>79</v>
      </c>
      <c r="C224" s="58">
        <v>8</v>
      </c>
      <c r="D224" s="59">
        <v>7</v>
      </c>
      <c r="E224" s="59">
        <v>2</v>
      </c>
      <c r="F224" s="60" t="s">
        <v>738</v>
      </c>
      <c r="G224" s="58" t="s">
        <v>77</v>
      </c>
      <c r="H224" s="262"/>
      <c r="I224" s="262"/>
      <c r="J224" s="262"/>
      <c r="K224" s="262"/>
      <c r="L224" s="262"/>
      <c r="M224" s="263"/>
      <c r="N224" s="61">
        <v>18025</v>
      </c>
      <c r="O224" s="61">
        <v>18025</v>
      </c>
      <c r="P224" s="264"/>
      <c r="Q224" s="264"/>
      <c r="R224" s="36">
        <v>0</v>
      </c>
      <c r="S224" s="37">
        <v>16079706.609999999</v>
      </c>
      <c r="T224" s="62">
        <v>16079.7</v>
      </c>
      <c r="U224" s="20"/>
      <c r="V224" s="17" t="s">
        <v>1</v>
      </c>
      <c r="W224" s="47">
        <f t="shared" si="8"/>
        <v>89.207766990291276</v>
      </c>
      <c r="X224" s="47">
        <f t="shared" si="9"/>
        <v>89.207766990291276</v>
      </c>
    </row>
    <row r="225" spans="1:24">
      <c r="A225" s="19"/>
      <c r="B225" s="57" t="s">
        <v>20</v>
      </c>
      <c r="C225" s="58">
        <v>8</v>
      </c>
      <c r="D225" s="59">
        <v>7</v>
      </c>
      <c r="E225" s="59">
        <v>2</v>
      </c>
      <c r="F225" s="60" t="s">
        <v>738</v>
      </c>
      <c r="G225" s="58" t="s">
        <v>18</v>
      </c>
      <c r="H225" s="262"/>
      <c r="I225" s="262"/>
      <c r="J225" s="262"/>
      <c r="K225" s="262"/>
      <c r="L225" s="262"/>
      <c r="M225" s="263"/>
      <c r="N225" s="61">
        <v>3958</v>
      </c>
      <c r="O225" s="61">
        <v>3958</v>
      </c>
      <c r="P225" s="264"/>
      <c r="Q225" s="264"/>
      <c r="R225" s="36">
        <v>0</v>
      </c>
      <c r="S225" s="37">
        <v>3413830</v>
      </c>
      <c r="T225" s="62">
        <v>3413.8</v>
      </c>
      <c r="U225" s="20"/>
      <c r="V225" s="17" t="s">
        <v>1</v>
      </c>
      <c r="W225" s="47">
        <f t="shared" si="8"/>
        <v>86.250631632137441</v>
      </c>
      <c r="X225" s="47">
        <f t="shared" si="9"/>
        <v>86.250631632137441</v>
      </c>
    </row>
    <row r="226" spans="1:24" ht="56.25">
      <c r="A226" s="19"/>
      <c r="B226" s="57" t="s">
        <v>737</v>
      </c>
      <c r="C226" s="58">
        <v>8</v>
      </c>
      <c r="D226" s="59">
        <v>7</v>
      </c>
      <c r="E226" s="59">
        <v>2</v>
      </c>
      <c r="F226" s="60" t="s">
        <v>736</v>
      </c>
      <c r="G226" s="58" t="s">
        <v>2</v>
      </c>
      <c r="H226" s="262"/>
      <c r="I226" s="262"/>
      <c r="J226" s="262"/>
      <c r="K226" s="262"/>
      <c r="L226" s="262"/>
      <c r="M226" s="263"/>
      <c r="N226" s="61">
        <v>480</v>
      </c>
      <c r="O226" s="61">
        <v>480</v>
      </c>
      <c r="P226" s="264"/>
      <c r="Q226" s="264"/>
      <c r="R226" s="36">
        <v>0</v>
      </c>
      <c r="S226" s="37">
        <v>215389.42</v>
      </c>
      <c r="T226" s="62">
        <v>215.4</v>
      </c>
      <c r="U226" s="20"/>
      <c r="V226" s="17" t="s">
        <v>1</v>
      </c>
      <c r="W226" s="47">
        <f t="shared" si="8"/>
        <v>44.875000000000007</v>
      </c>
      <c r="X226" s="47">
        <f t="shared" si="9"/>
        <v>44.875000000000007</v>
      </c>
    </row>
    <row r="227" spans="1:24" ht="22.5">
      <c r="A227" s="19"/>
      <c r="B227" s="57" t="s">
        <v>22</v>
      </c>
      <c r="C227" s="58">
        <v>8</v>
      </c>
      <c r="D227" s="59">
        <v>7</v>
      </c>
      <c r="E227" s="59">
        <v>2</v>
      </c>
      <c r="F227" s="60" t="s">
        <v>736</v>
      </c>
      <c r="G227" s="58" t="s">
        <v>21</v>
      </c>
      <c r="H227" s="262"/>
      <c r="I227" s="262"/>
      <c r="J227" s="262"/>
      <c r="K227" s="262"/>
      <c r="L227" s="262"/>
      <c r="M227" s="263"/>
      <c r="N227" s="61">
        <v>480</v>
      </c>
      <c r="O227" s="61">
        <v>480</v>
      </c>
      <c r="P227" s="264"/>
      <c r="Q227" s="264"/>
      <c r="R227" s="36">
        <v>0</v>
      </c>
      <c r="S227" s="37">
        <v>215389.42</v>
      </c>
      <c r="T227" s="62">
        <v>215.4</v>
      </c>
      <c r="U227" s="20"/>
      <c r="V227" s="17" t="s">
        <v>1</v>
      </c>
      <c r="W227" s="47">
        <f t="shared" si="8"/>
        <v>44.875000000000007</v>
      </c>
      <c r="X227" s="47">
        <f t="shared" si="9"/>
        <v>44.875000000000007</v>
      </c>
    </row>
    <row r="228" spans="1:24">
      <c r="A228" s="19"/>
      <c r="B228" s="57" t="s">
        <v>79</v>
      </c>
      <c r="C228" s="58">
        <v>8</v>
      </c>
      <c r="D228" s="59">
        <v>7</v>
      </c>
      <c r="E228" s="59">
        <v>2</v>
      </c>
      <c r="F228" s="60" t="s">
        <v>736</v>
      </c>
      <c r="G228" s="58" t="s">
        <v>77</v>
      </c>
      <c r="H228" s="262"/>
      <c r="I228" s="262"/>
      <c r="J228" s="262"/>
      <c r="K228" s="262"/>
      <c r="L228" s="262"/>
      <c r="M228" s="263"/>
      <c r="N228" s="61">
        <v>413</v>
      </c>
      <c r="O228" s="61">
        <v>413</v>
      </c>
      <c r="P228" s="264"/>
      <c r="Q228" s="264"/>
      <c r="R228" s="36">
        <v>0</v>
      </c>
      <c r="S228" s="37">
        <v>160669.70000000001</v>
      </c>
      <c r="T228" s="62">
        <v>160.69999999999999</v>
      </c>
      <c r="U228" s="20"/>
      <c r="V228" s="17" t="s">
        <v>1</v>
      </c>
      <c r="W228" s="47">
        <f t="shared" si="8"/>
        <v>38.910411622276023</v>
      </c>
      <c r="X228" s="47">
        <f t="shared" si="9"/>
        <v>38.910411622276023</v>
      </c>
    </row>
    <row r="229" spans="1:24">
      <c r="A229" s="19"/>
      <c r="B229" s="57" t="s">
        <v>20</v>
      </c>
      <c r="C229" s="58">
        <v>8</v>
      </c>
      <c r="D229" s="59">
        <v>7</v>
      </c>
      <c r="E229" s="59">
        <v>2</v>
      </c>
      <c r="F229" s="60" t="s">
        <v>736</v>
      </c>
      <c r="G229" s="58" t="s">
        <v>18</v>
      </c>
      <c r="H229" s="262"/>
      <c r="I229" s="262"/>
      <c r="J229" s="262"/>
      <c r="K229" s="262"/>
      <c r="L229" s="262"/>
      <c r="M229" s="263"/>
      <c r="N229" s="61">
        <v>67</v>
      </c>
      <c r="O229" s="61">
        <v>67</v>
      </c>
      <c r="P229" s="264"/>
      <c r="Q229" s="264"/>
      <c r="R229" s="36">
        <v>0</v>
      </c>
      <c r="S229" s="37">
        <v>54719.72</v>
      </c>
      <c r="T229" s="62">
        <v>54.7</v>
      </c>
      <c r="U229" s="20"/>
      <c r="V229" s="17" t="s">
        <v>1</v>
      </c>
      <c r="W229" s="47">
        <f t="shared" si="8"/>
        <v>81.641791044776127</v>
      </c>
      <c r="X229" s="47">
        <f t="shared" si="9"/>
        <v>81.641791044776127</v>
      </c>
    </row>
    <row r="230" spans="1:24" ht="45">
      <c r="A230" s="19"/>
      <c r="B230" s="57" t="s">
        <v>735</v>
      </c>
      <c r="C230" s="58">
        <v>8</v>
      </c>
      <c r="D230" s="59">
        <v>7</v>
      </c>
      <c r="E230" s="59">
        <v>2</v>
      </c>
      <c r="F230" s="60" t="s">
        <v>734</v>
      </c>
      <c r="G230" s="58" t="s">
        <v>2</v>
      </c>
      <c r="H230" s="262"/>
      <c r="I230" s="262"/>
      <c r="J230" s="262"/>
      <c r="K230" s="262"/>
      <c r="L230" s="262"/>
      <c r="M230" s="263"/>
      <c r="N230" s="61">
        <v>3796</v>
      </c>
      <c r="O230" s="61">
        <v>3796</v>
      </c>
      <c r="P230" s="264"/>
      <c r="Q230" s="264"/>
      <c r="R230" s="36">
        <v>0</v>
      </c>
      <c r="S230" s="37">
        <v>3397505.76</v>
      </c>
      <c r="T230" s="62">
        <v>3397.5</v>
      </c>
      <c r="U230" s="20"/>
      <c r="V230" s="17" t="s">
        <v>1</v>
      </c>
      <c r="W230" s="47">
        <f t="shared" si="8"/>
        <v>89.502107481559534</v>
      </c>
      <c r="X230" s="47">
        <f t="shared" si="9"/>
        <v>89.502107481559534</v>
      </c>
    </row>
    <row r="231" spans="1:24" ht="22.5">
      <c r="A231" s="19"/>
      <c r="B231" s="57" t="s">
        <v>22</v>
      </c>
      <c r="C231" s="58">
        <v>8</v>
      </c>
      <c r="D231" s="59">
        <v>7</v>
      </c>
      <c r="E231" s="59">
        <v>2</v>
      </c>
      <c r="F231" s="60" t="s">
        <v>734</v>
      </c>
      <c r="G231" s="58" t="s">
        <v>21</v>
      </c>
      <c r="H231" s="262"/>
      <c r="I231" s="262"/>
      <c r="J231" s="262"/>
      <c r="K231" s="262"/>
      <c r="L231" s="262"/>
      <c r="M231" s="263"/>
      <c r="N231" s="61">
        <v>3796</v>
      </c>
      <c r="O231" s="61">
        <v>3796</v>
      </c>
      <c r="P231" s="264"/>
      <c r="Q231" s="264"/>
      <c r="R231" s="36">
        <v>0</v>
      </c>
      <c r="S231" s="37">
        <v>3397505.76</v>
      </c>
      <c r="T231" s="62">
        <v>3397.5</v>
      </c>
      <c r="U231" s="20"/>
      <c r="V231" s="17" t="s">
        <v>1</v>
      </c>
      <c r="W231" s="47">
        <f t="shared" si="8"/>
        <v>89.502107481559534</v>
      </c>
      <c r="X231" s="47">
        <f t="shared" si="9"/>
        <v>89.502107481559534</v>
      </c>
    </row>
    <row r="232" spans="1:24">
      <c r="A232" s="19"/>
      <c r="B232" s="57" t="s">
        <v>79</v>
      </c>
      <c r="C232" s="58">
        <v>8</v>
      </c>
      <c r="D232" s="59">
        <v>7</v>
      </c>
      <c r="E232" s="59">
        <v>2</v>
      </c>
      <c r="F232" s="60" t="s">
        <v>734</v>
      </c>
      <c r="G232" s="58" t="s">
        <v>77</v>
      </c>
      <c r="H232" s="262"/>
      <c r="I232" s="262"/>
      <c r="J232" s="262"/>
      <c r="K232" s="262"/>
      <c r="L232" s="262"/>
      <c r="M232" s="263"/>
      <c r="N232" s="61">
        <v>3008</v>
      </c>
      <c r="O232" s="61">
        <v>3008</v>
      </c>
      <c r="P232" s="264"/>
      <c r="Q232" s="264"/>
      <c r="R232" s="36">
        <v>0</v>
      </c>
      <c r="S232" s="37">
        <v>2674840.61</v>
      </c>
      <c r="T232" s="62">
        <v>2674.8</v>
      </c>
      <c r="U232" s="20"/>
      <c r="V232" s="17" t="s">
        <v>1</v>
      </c>
      <c r="W232" s="47">
        <f t="shared" si="8"/>
        <v>88.922872340425542</v>
      </c>
      <c r="X232" s="47">
        <f t="shared" si="9"/>
        <v>88.922872340425542</v>
      </c>
    </row>
    <row r="233" spans="1:24">
      <c r="A233" s="19"/>
      <c r="B233" s="57" t="s">
        <v>20</v>
      </c>
      <c r="C233" s="58">
        <v>8</v>
      </c>
      <c r="D233" s="59">
        <v>7</v>
      </c>
      <c r="E233" s="59">
        <v>2</v>
      </c>
      <c r="F233" s="60" t="s">
        <v>734</v>
      </c>
      <c r="G233" s="58" t="s">
        <v>18</v>
      </c>
      <c r="H233" s="262"/>
      <c r="I233" s="262"/>
      <c r="J233" s="262"/>
      <c r="K233" s="262"/>
      <c r="L233" s="262"/>
      <c r="M233" s="263"/>
      <c r="N233" s="61">
        <v>788</v>
      </c>
      <c r="O233" s="61">
        <v>788</v>
      </c>
      <c r="P233" s="264"/>
      <c r="Q233" s="264"/>
      <c r="R233" s="36">
        <v>0</v>
      </c>
      <c r="S233" s="37">
        <v>722665.15</v>
      </c>
      <c r="T233" s="62">
        <v>722.7</v>
      </c>
      <c r="U233" s="20"/>
      <c r="V233" s="17" t="s">
        <v>1</v>
      </c>
      <c r="W233" s="47">
        <f t="shared" si="8"/>
        <v>91.713197969543145</v>
      </c>
      <c r="X233" s="47">
        <f t="shared" si="9"/>
        <v>91.713197969543145</v>
      </c>
    </row>
    <row r="234" spans="1:24" ht="33.75">
      <c r="A234" s="19"/>
      <c r="B234" s="57" t="s">
        <v>733</v>
      </c>
      <c r="C234" s="58">
        <v>8</v>
      </c>
      <c r="D234" s="59">
        <v>7</v>
      </c>
      <c r="E234" s="59">
        <v>2</v>
      </c>
      <c r="F234" s="60" t="s">
        <v>732</v>
      </c>
      <c r="G234" s="58" t="s">
        <v>2</v>
      </c>
      <c r="H234" s="262"/>
      <c r="I234" s="262"/>
      <c r="J234" s="262"/>
      <c r="K234" s="262"/>
      <c r="L234" s="262"/>
      <c r="M234" s="263"/>
      <c r="N234" s="61">
        <v>3443</v>
      </c>
      <c r="O234" s="61">
        <v>3443</v>
      </c>
      <c r="P234" s="264"/>
      <c r="Q234" s="264"/>
      <c r="R234" s="36">
        <v>0</v>
      </c>
      <c r="S234" s="37">
        <v>1601105.63</v>
      </c>
      <c r="T234" s="62">
        <v>1601.1</v>
      </c>
      <c r="U234" s="20"/>
      <c r="V234" s="17" t="s">
        <v>1</v>
      </c>
      <c r="W234" s="47">
        <f t="shared" si="8"/>
        <v>46.503049665988961</v>
      </c>
      <c r="X234" s="47">
        <f t="shared" si="9"/>
        <v>46.503049665988961</v>
      </c>
    </row>
    <row r="235" spans="1:24" ht="22.5">
      <c r="A235" s="19"/>
      <c r="B235" s="57" t="s">
        <v>22</v>
      </c>
      <c r="C235" s="58">
        <v>8</v>
      </c>
      <c r="D235" s="59">
        <v>7</v>
      </c>
      <c r="E235" s="59">
        <v>2</v>
      </c>
      <c r="F235" s="60" t="s">
        <v>732</v>
      </c>
      <c r="G235" s="58" t="s">
        <v>21</v>
      </c>
      <c r="H235" s="262"/>
      <c r="I235" s="262"/>
      <c r="J235" s="262"/>
      <c r="K235" s="262"/>
      <c r="L235" s="262"/>
      <c r="M235" s="263"/>
      <c r="N235" s="61">
        <v>3443</v>
      </c>
      <c r="O235" s="61">
        <v>3443</v>
      </c>
      <c r="P235" s="264"/>
      <c r="Q235" s="264"/>
      <c r="R235" s="36">
        <v>0</v>
      </c>
      <c r="S235" s="37">
        <v>1601105.63</v>
      </c>
      <c r="T235" s="62">
        <v>1601.1</v>
      </c>
      <c r="U235" s="20"/>
      <c r="V235" s="17" t="s">
        <v>1</v>
      </c>
      <c r="W235" s="47">
        <f t="shared" si="8"/>
        <v>46.503049665988961</v>
      </c>
      <c r="X235" s="47">
        <f t="shared" si="9"/>
        <v>46.503049665988961</v>
      </c>
    </row>
    <row r="236" spans="1:24">
      <c r="A236" s="19"/>
      <c r="B236" s="57" t="s">
        <v>79</v>
      </c>
      <c r="C236" s="58">
        <v>8</v>
      </c>
      <c r="D236" s="59">
        <v>7</v>
      </c>
      <c r="E236" s="59">
        <v>2</v>
      </c>
      <c r="F236" s="60" t="s">
        <v>732</v>
      </c>
      <c r="G236" s="58" t="s">
        <v>77</v>
      </c>
      <c r="H236" s="262"/>
      <c r="I236" s="262"/>
      <c r="J236" s="262"/>
      <c r="K236" s="262"/>
      <c r="L236" s="262"/>
      <c r="M236" s="263"/>
      <c r="N236" s="61">
        <v>2530</v>
      </c>
      <c r="O236" s="61">
        <v>2530</v>
      </c>
      <c r="P236" s="264"/>
      <c r="Q236" s="264"/>
      <c r="R236" s="36">
        <v>0</v>
      </c>
      <c r="S236" s="37">
        <v>1294250.69</v>
      </c>
      <c r="T236" s="62">
        <v>1294.2</v>
      </c>
      <c r="U236" s="20"/>
      <c r="V236" s="17" t="s">
        <v>1</v>
      </c>
      <c r="W236" s="47">
        <f t="shared" si="8"/>
        <v>51.154150197628454</v>
      </c>
      <c r="X236" s="47">
        <f t="shared" si="9"/>
        <v>51.154150197628454</v>
      </c>
    </row>
    <row r="237" spans="1:24">
      <c r="A237" s="19"/>
      <c r="B237" s="57" t="s">
        <v>20</v>
      </c>
      <c r="C237" s="58">
        <v>8</v>
      </c>
      <c r="D237" s="59">
        <v>7</v>
      </c>
      <c r="E237" s="59">
        <v>2</v>
      </c>
      <c r="F237" s="60" t="s">
        <v>732</v>
      </c>
      <c r="G237" s="58" t="s">
        <v>18</v>
      </c>
      <c r="H237" s="262"/>
      <c r="I237" s="262"/>
      <c r="J237" s="262"/>
      <c r="K237" s="262"/>
      <c r="L237" s="262"/>
      <c r="M237" s="263"/>
      <c r="N237" s="61">
        <v>913</v>
      </c>
      <c r="O237" s="61">
        <v>913</v>
      </c>
      <c r="P237" s="264"/>
      <c r="Q237" s="264"/>
      <c r="R237" s="36">
        <v>0</v>
      </c>
      <c r="S237" s="37">
        <v>306854.94</v>
      </c>
      <c r="T237" s="62">
        <v>306.89999999999998</v>
      </c>
      <c r="U237" s="20"/>
      <c r="V237" s="17" t="s">
        <v>1</v>
      </c>
      <c r="W237" s="47">
        <f t="shared" si="8"/>
        <v>33.614457831325304</v>
      </c>
      <c r="X237" s="47">
        <f t="shared" si="9"/>
        <v>33.614457831325304</v>
      </c>
    </row>
    <row r="238" spans="1:24" ht="45">
      <c r="A238" s="19"/>
      <c r="B238" s="57" t="s">
        <v>731</v>
      </c>
      <c r="C238" s="58">
        <v>8</v>
      </c>
      <c r="D238" s="59">
        <v>7</v>
      </c>
      <c r="E238" s="59">
        <v>2</v>
      </c>
      <c r="F238" s="60" t="s">
        <v>730</v>
      </c>
      <c r="G238" s="58" t="s">
        <v>2</v>
      </c>
      <c r="H238" s="262"/>
      <c r="I238" s="262"/>
      <c r="J238" s="262"/>
      <c r="K238" s="262"/>
      <c r="L238" s="262"/>
      <c r="M238" s="263"/>
      <c r="N238" s="61">
        <v>423.6</v>
      </c>
      <c r="O238" s="61">
        <v>423.6</v>
      </c>
      <c r="P238" s="264"/>
      <c r="Q238" s="264"/>
      <c r="R238" s="36">
        <v>0</v>
      </c>
      <c r="S238" s="37">
        <v>398107.87</v>
      </c>
      <c r="T238" s="62">
        <v>398.1</v>
      </c>
      <c r="U238" s="20"/>
      <c r="V238" s="17" t="s">
        <v>1</v>
      </c>
      <c r="W238" s="47">
        <f t="shared" si="8"/>
        <v>93.980169971671387</v>
      </c>
      <c r="X238" s="47">
        <f t="shared" si="9"/>
        <v>93.980169971671387</v>
      </c>
    </row>
    <row r="239" spans="1:24" ht="22.5">
      <c r="A239" s="19"/>
      <c r="B239" s="57" t="s">
        <v>22</v>
      </c>
      <c r="C239" s="58">
        <v>8</v>
      </c>
      <c r="D239" s="59">
        <v>7</v>
      </c>
      <c r="E239" s="59">
        <v>2</v>
      </c>
      <c r="F239" s="60" t="s">
        <v>730</v>
      </c>
      <c r="G239" s="58" t="s">
        <v>21</v>
      </c>
      <c r="H239" s="262"/>
      <c r="I239" s="262"/>
      <c r="J239" s="262"/>
      <c r="K239" s="262"/>
      <c r="L239" s="262"/>
      <c r="M239" s="263"/>
      <c r="N239" s="61">
        <v>423.6</v>
      </c>
      <c r="O239" s="61">
        <v>423.6</v>
      </c>
      <c r="P239" s="264"/>
      <c r="Q239" s="264"/>
      <c r="R239" s="36">
        <v>0</v>
      </c>
      <c r="S239" s="37">
        <v>398107.87</v>
      </c>
      <c r="T239" s="62">
        <v>398.1</v>
      </c>
      <c r="U239" s="20"/>
      <c r="V239" s="17" t="s">
        <v>1</v>
      </c>
      <c r="W239" s="47">
        <f t="shared" si="8"/>
        <v>93.980169971671387</v>
      </c>
      <c r="X239" s="47">
        <f t="shared" si="9"/>
        <v>93.980169971671387</v>
      </c>
    </row>
    <row r="240" spans="1:24">
      <c r="A240" s="19"/>
      <c r="B240" s="57" t="s">
        <v>79</v>
      </c>
      <c r="C240" s="58">
        <v>8</v>
      </c>
      <c r="D240" s="59">
        <v>7</v>
      </c>
      <c r="E240" s="59">
        <v>2</v>
      </c>
      <c r="F240" s="60" t="s">
        <v>730</v>
      </c>
      <c r="G240" s="58" t="s">
        <v>77</v>
      </c>
      <c r="H240" s="262"/>
      <c r="I240" s="262"/>
      <c r="J240" s="262"/>
      <c r="K240" s="262"/>
      <c r="L240" s="262"/>
      <c r="M240" s="263"/>
      <c r="N240" s="61">
        <v>374.6</v>
      </c>
      <c r="O240" s="61">
        <v>374.6</v>
      </c>
      <c r="P240" s="264"/>
      <c r="Q240" s="264"/>
      <c r="R240" s="36">
        <v>0</v>
      </c>
      <c r="S240" s="37">
        <v>358107.87</v>
      </c>
      <c r="T240" s="62">
        <v>358.1</v>
      </c>
      <c r="U240" s="20"/>
      <c r="V240" s="17" t="s">
        <v>1</v>
      </c>
      <c r="W240" s="47">
        <f t="shared" si="8"/>
        <v>95.59530165509878</v>
      </c>
      <c r="X240" s="47">
        <f t="shared" si="9"/>
        <v>95.59530165509878</v>
      </c>
    </row>
    <row r="241" spans="1:24">
      <c r="A241" s="19"/>
      <c r="B241" s="57" t="s">
        <v>20</v>
      </c>
      <c r="C241" s="58">
        <v>8</v>
      </c>
      <c r="D241" s="59">
        <v>7</v>
      </c>
      <c r="E241" s="59">
        <v>2</v>
      </c>
      <c r="F241" s="60" t="s">
        <v>730</v>
      </c>
      <c r="G241" s="58" t="s">
        <v>18</v>
      </c>
      <c r="H241" s="262"/>
      <c r="I241" s="262"/>
      <c r="J241" s="262"/>
      <c r="K241" s="262"/>
      <c r="L241" s="262"/>
      <c r="M241" s="263"/>
      <c r="N241" s="61">
        <v>49</v>
      </c>
      <c r="O241" s="61">
        <v>49</v>
      </c>
      <c r="P241" s="264"/>
      <c r="Q241" s="264"/>
      <c r="R241" s="36">
        <v>0</v>
      </c>
      <c r="S241" s="37">
        <v>40000</v>
      </c>
      <c r="T241" s="62">
        <v>40</v>
      </c>
      <c r="U241" s="20"/>
      <c r="V241" s="17" t="s">
        <v>1</v>
      </c>
      <c r="W241" s="47">
        <f t="shared" si="8"/>
        <v>81.632653061224488</v>
      </c>
      <c r="X241" s="47">
        <f t="shared" si="9"/>
        <v>81.632653061224488</v>
      </c>
    </row>
    <row r="242" spans="1:24" ht="45">
      <c r="A242" s="19"/>
      <c r="B242" s="57" t="s">
        <v>729</v>
      </c>
      <c r="C242" s="58">
        <v>8</v>
      </c>
      <c r="D242" s="59">
        <v>7</v>
      </c>
      <c r="E242" s="59">
        <v>2</v>
      </c>
      <c r="F242" s="60" t="s">
        <v>728</v>
      </c>
      <c r="G242" s="58" t="s">
        <v>2</v>
      </c>
      <c r="H242" s="262"/>
      <c r="I242" s="262"/>
      <c r="J242" s="262"/>
      <c r="K242" s="262"/>
      <c r="L242" s="262"/>
      <c r="M242" s="263"/>
      <c r="N242" s="61">
        <v>2643</v>
      </c>
      <c r="O242" s="61">
        <v>2643</v>
      </c>
      <c r="P242" s="264"/>
      <c r="Q242" s="264"/>
      <c r="R242" s="36">
        <v>0</v>
      </c>
      <c r="S242" s="37">
        <v>2433409.94</v>
      </c>
      <c r="T242" s="62">
        <v>2433.4</v>
      </c>
      <c r="U242" s="20"/>
      <c r="V242" s="17" t="s">
        <v>1</v>
      </c>
      <c r="W242" s="47">
        <f t="shared" si="8"/>
        <v>92.069617858494141</v>
      </c>
      <c r="X242" s="47">
        <f t="shared" si="9"/>
        <v>92.069617858494141</v>
      </c>
    </row>
    <row r="243" spans="1:24" ht="22.5">
      <c r="A243" s="19"/>
      <c r="B243" s="57" t="s">
        <v>22</v>
      </c>
      <c r="C243" s="58">
        <v>8</v>
      </c>
      <c r="D243" s="59">
        <v>7</v>
      </c>
      <c r="E243" s="59">
        <v>2</v>
      </c>
      <c r="F243" s="60" t="s">
        <v>728</v>
      </c>
      <c r="G243" s="58" t="s">
        <v>21</v>
      </c>
      <c r="H243" s="262"/>
      <c r="I243" s="262"/>
      <c r="J243" s="262"/>
      <c r="K243" s="262"/>
      <c r="L243" s="262"/>
      <c r="M243" s="263"/>
      <c r="N243" s="61">
        <v>2643</v>
      </c>
      <c r="O243" s="61">
        <v>2643</v>
      </c>
      <c r="P243" s="264"/>
      <c r="Q243" s="264"/>
      <c r="R243" s="36">
        <v>0</v>
      </c>
      <c r="S243" s="37">
        <v>2433409.94</v>
      </c>
      <c r="T243" s="62">
        <v>2433.4</v>
      </c>
      <c r="U243" s="20"/>
      <c r="V243" s="17" t="s">
        <v>1</v>
      </c>
      <c r="W243" s="47">
        <f t="shared" si="8"/>
        <v>92.069617858494141</v>
      </c>
      <c r="X243" s="47">
        <f t="shared" si="9"/>
        <v>92.069617858494141</v>
      </c>
    </row>
    <row r="244" spans="1:24">
      <c r="A244" s="19"/>
      <c r="B244" s="57" t="s">
        <v>79</v>
      </c>
      <c r="C244" s="58">
        <v>8</v>
      </c>
      <c r="D244" s="59">
        <v>7</v>
      </c>
      <c r="E244" s="59">
        <v>2</v>
      </c>
      <c r="F244" s="60" t="s">
        <v>728</v>
      </c>
      <c r="G244" s="58" t="s">
        <v>77</v>
      </c>
      <c r="H244" s="262"/>
      <c r="I244" s="262"/>
      <c r="J244" s="262"/>
      <c r="K244" s="262"/>
      <c r="L244" s="262"/>
      <c r="M244" s="263"/>
      <c r="N244" s="61">
        <v>1813</v>
      </c>
      <c r="O244" s="61">
        <v>1813</v>
      </c>
      <c r="P244" s="264"/>
      <c r="Q244" s="264"/>
      <c r="R244" s="36">
        <v>0</v>
      </c>
      <c r="S244" s="37">
        <v>1719621.79</v>
      </c>
      <c r="T244" s="62">
        <v>1719.6</v>
      </c>
      <c r="U244" s="20"/>
      <c r="V244" s="17" t="s">
        <v>1</v>
      </c>
      <c r="W244" s="47">
        <f t="shared" si="8"/>
        <v>94.848317705460559</v>
      </c>
      <c r="X244" s="47">
        <f t="shared" si="9"/>
        <v>94.848317705460559</v>
      </c>
    </row>
    <row r="245" spans="1:24">
      <c r="A245" s="19"/>
      <c r="B245" s="57" t="s">
        <v>20</v>
      </c>
      <c r="C245" s="58">
        <v>8</v>
      </c>
      <c r="D245" s="59">
        <v>7</v>
      </c>
      <c r="E245" s="59">
        <v>2</v>
      </c>
      <c r="F245" s="60" t="s">
        <v>728</v>
      </c>
      <c r="G245" s="58" t="s">
        <v>18</v>
      </c>
      <c r="H245" s="262"/>
      <c r="I245" s="262"/>
      <c r="J245" s="262"/>
      <c r="K245" s="262"/>
      <c r="L245" s="262"/>
      <c r="M245" s="263"/>
      <c r="N245" s="61">
        <v>830</v>
      </c>
      <c r="O245" s="61">
        <v>830</v>
      </c>
      <c r="P245" s="264"/>
      <c r="Q245" s="264"/>
      <c r="R245" s="36">
        <v>0</v>
      </c>
      <c r="S245" s="37">
        <v>713788.15</v>
      </c>
      <c r="T245" s="62">
        <v>713.8</v>
      </c>
      <c r="U245" s="20"/>
      <c r="V245" s="17" t="s">
        <v>1</v>
      </c>
      <c r="W245" s="47">
        <f t="shared" si="8"/>
        <v>86</v>
      </c>
      <c r="X245" s="47">
        <f t="shared" si="9"/>
        <v>86</v>
      </c>
    </row>
    <row r="246" spans="1:24" ht="33.75">
      <c r="A246" s="19"/>
      <c r="B246" s="57" t="s">
        <v>727</v>
      </c>
      <c r="C246" s="58">
        <v>8</v>
      </c>
      <c r="D246" s="59">
        <v>7</v>
      </c>
      <c r="E246" s="59">
        <v>2</v>
      </c>
      <c r="F246" s="60" t="s">
        <v>726</v>
      </c>
      <c r="G246" s="58" t="s">
        <v>2</v>
      </c>
      <c r="H246" s="262"/>
      <c r="I246" s="262"/>
      <c r="J246" s="262"/>
      <c r="K246" s="262"/>
      <c r="L246" s="262"/>
      <c r="M246" s="263"/>
      <c r="N246" s="61">
        <v>100</v>
      </c>
      <c r="O246" s="61">
        <v>100</v>
      </c>
      <c r="P246" s="264"/>
      <c r="Q246" s="264"/>
      <c r="R246" s="36">
        <v>0</v>
      </c>
      <c r="S246" s="37">
        <v>0</v>
      </c>
      <c r="T246" s="62">
        <v>0</v>
      </c>
      <c r="U246" s="20"/>
      <c r="V246" s="17" t="s">
        <v>1</v>
      </c>
      <c r="W246" s="47">
        <f t="shared" si="8"/>
        <v>0</v>
      </c>
      <c r="X246" s="47">
        <f t="shared" si="9"/>
        <v>0</v>
      </c>
    </row>
    <row r="247" spans="1:24" ht="33.75">
      <c r="A247" s="19"/>
      <c r="B247" s="57" t="s">
        <v>725</v>
      </c>
      <c r="C247" s="58">
        <v>8</v>
      </c>
      <c r="D247" s="59">
        <v>7</v>
      </c>
      <c r="E247" s="59">
        <v>2</v>
      </c>
      <c r="F247" s="60" t="s">
        <v>724</v>
      </c>
      <c r="G247" s="58" t="s">
        <v>2</v>
      </c>
      <c r="H247" s="262"/>
      <c r="I247" s="262"/>
      <c r="J247" s="262"/>
      <c r="K247" s="262"/>
      <c r="L247" s="262"/>
      <c r="M247" s="263"/>
      <c r="N247" s="61">
        <v>100</v>
      </c>
      <c r="O247" s="61">
        <v>100</v>
      </c>
      <c r="P247" s="264"/>
      <c r="Q247" s="264"/>
      <c r="R247" s="36">
        <v>0</v>
      </c>
      <c r="S247" s="37">
        <v>0</v>
      </c>
      <c r="T247" s="62">
        <v>0</v>
      </c>
      <c r="U247" s="20"/>
      <c r="V247" s="17" t="s">
        <v>1</v>
      </c>
      <c r="W247" s="47">
        <f t="shared" si="8"/>
        <v>0</v>
      </c>
      <c r="X247" s="47">
        <f t="shared" si="9"/>
        <v>0</v>
      </c>
    </row>
    <row r="248" spans="1:24" ht="22.5">
      <c r="A248" s="19"/>
      <c r="B248" s="57" t="s">
        <v>22</v>
      </c>
      <c r="C248" s="58">
        <v>8</v>
      </c>
      <c r="D248" s="59">
        <v>7</v>
      </c>
      <c r="E248" s="59">
        <v>2</v>
      </c>
      <c r="F248" s="60" t="s">
        <v>724</v>
      </c>
      <c r="G248" s="58" t="s">
        <v>21</v>
      </c>
      <c r="H248" s="262"/>
      <c r="I248" s="262"/>
      <c r="J248" s="262"/>
      <c r="K248" s="262"/>
      <c r="L248" s="262"/>
      <c r="M248" s="263"/>
      <c r="N248" s="61">
        <v>100</v>
      </c>
      <c r="O248" s="61">
        <v>100</v>
      </c>
      <c r="P248" s="264"/>
      <c r="Q248" s="264"/>
      <c r="R248" s="36">
        <v>0</v>
      </c>
      <c r="S248" s="37">
        <v>0</v>
      </c>
      <c r="T248" s="62">
        <v>0</v>
      </c>
      <c r="U248" s="20"/>
      <c r="V248" s="17" t="s">
        <v>1</v>
      </c>
      <c r="W248" s="47">
        <f t="shared" si="8"/>
        <v>0</v>
      </c>
      <c r="X248" s="47">
        <f t="shared" si="9"/>
        <v>0</v>
      </c>
    </row>
    <row r="249" spans="1:24">
      <c r="A249" s="19"/>
      <c r="B249" s="57" t="s">
        <v>79</v>
      </c>
      <c r="C249" s="58">
        <v>8</v>
      </c>
      <c r="D249" s="59">
        <v>7</v>
      </c>
      <c r="E249" s="59">
        <v>2</v>
      </c>
      <c r="F249" s="60" t="s">
        <v>724</v>
      </c>
      <c r="G249" s="58" t="s">
        <v>77</v>
      </c>
      <c r="H249" s="262"/>
      <c r="I249" s="262"/>
      <c r="J249" s="262"/>
      <c r="K249" s="262"/>
      <c r="L249" s="262"/>
      <c r="M249" s="263"/>
      <c r="N249" s="61">
        <v>100</v>
      </c>
      <c r="O249" s="61">
        <v>100</v>
      </c>
      <c r="P249" s="264"/>
      <c r="Q249" s="264"/>
      <c r="R249" s="36">
        <v>0</v>
      </c>
      <c r="S249" s="37">
        <v>0</v>
      </c>
      <c r="T249" s="62">
        <v>0</v>
      </c>
      <c r="U249" s="20"/>
      <c r="V249" s="17" t="s">
        <v>1</v>
      </c>
      <c r="W249" s="47">
        <f t="shared" si="8"/>
        <v>0</v>
      </c>
      <c r="X249" s="47">
        <f t="shared" si="9"/>
        <v>0</v>
      </c>
    </row>
    <row r="250" spans="1:24" ht="33.75">
      <c r="A250" s="19"/>
      <c r="B250" s="57" t="s">
        <v>290</v>
      </c>
      <c r="C250" s="58">
        <v>8</v>
      </c>
      <c r="D250" s="59">
        <v>7</v>
      </c>
      <c r="E250" s="59">
        <v>2</v>
      </c>
      <c r="F250" s="60" t="s">
        <v>289</v>
      </c>
      <c r="G250" s="58" t="s">
        <v>2</v>
      </c>
      <c r="H250" s="262"/>
      <c r="I250" s="262"/>
      <c r="J250" s="262"/>
      <c r="K250" s="262"/>
      <c r="L250" s="262"/>
      <c r="M250" s="263"/>
      <c r="N250" s="61">
        <v>40107.1</v>
      </c>
      <c r="O250" s="61">
        <v>40107.1</v>
      </c>
      <c r="P250" s="264"/>
      <c r="Q250" s="264"/>
      <c r="R250" s="36">
        <v>0</v>
      </c>
      <c r="S250" s="37">
        <v>38880664.990000002</v>
      </c>
      <c r="T250" s="62">
        <v>38880.699999999997</v>
      </c>
      <c r="U250" s="20"/>
      <c r="V250" s="17" t="s">
        <v>1</v>
      </c>
      <c r="W250" s="47">
        <f t="shared" si="8"/>
        <v>96.942187293521584</v>
      </c>
      <c r="X250" s="47">
        <f t="shared" si="9"/>
        <v>96.942187293521584</v>
      </c>
    </row>
    <row r="251" spans="1:24" ht="67.5">
      <c r="A251" s="19"/>
      <c r="B251" s="57" t="s">
        <v>288</v>
      </c>
      <c r="C251" s="58">
        <v>8</v>
      </c>
      <c r="D251" s="59">
        <v>7</v>
      </c>
      <c r="E251" s="59">
        <v>2</v>
      </c>
      <c r="F251" s="60" t="s">
        <v>287</v>
      </c>
      <c r="G251" s="58" t="s">
        <v>2</v>
      </c>
      <c r="H251" s="262"/>
      <c r="I251" s="262"/>
      <c r="J251" s="262"/>
      <c r="K251" s="262"/>
      <c r="L251" s="262"/>
      <c r="M251" s="263"/>
      <c r="N251" s="61">
        <v>10455.6</v>
      </c>
      <c r="O251" s="61">
        <v>10455.6</v>
      </c>
      <c r="P251" s="264"/>
      <c r="Q251" s="264"/>
      <c r="R251" s="36">
        <v>0</v>
      </c>
      <c r="S251" s="37">
        <v>10360472.010000002</v>
      </c>
      <c r="T251" s="62">
        <v>10360.5</v>
      </c>
      <c r="U251" s="20"/>
      <c r="V251" s="17" t="s">
        <v>1</v>
      </c>
      <c r="W251" s="47">
        <f t="shared" si="8"/>
        <v>99.090439573051754</v>
      </c>
      <c r="X251" s="47">
        <f t="shared" si="9"/>
        <v>99.090439573051754</v>
      </c>
    </row>
    <row r="252" spans="1:24" ht="22.5">
      <c r="A252" s="19"/>
      <c r="B252" s="57" t="s">
        <v>205</v>
      </c>
      <c r="C252" s="58">
        <v>8</v>
      </c>
      <c r="D252" s="59">
        <v>7</v>
      </c>
      <c r="E252" s="59">
        <v>2</v>
      </c>
      <c r="F252" s="60" t="s">
        <v>286</v>
      </c>
      <c r="G252" s="58" t="s">
        <v>2</v>
      </c>
      <c r="H252" s="262"/>
      <c r="I252" s="262"/>
      <c r="J252" s="262"/>
      <c r="K252" s="262"/>
      <c r="L252" s="262"/>
      <c r="M252" s="263"/>
      <c r="N252" s="61">
        <v>8949.2000000000007</v>
      </c>
      <c r="O252" s="61">
        <v>8949.2000000000007</v>
      </c>
      <c r="P252" s="264"/>
      <c r="Q252" s="264"/>
      <c r="R252" s="36">
        <v>0</v>
      </c>
      <c r="S252" s="37">
        <v>8924392.5700000003</v>
      </c>
      <c r="T252" s="62">
        <v>8924.4</v>
      </c>
      <c r="U252" s="20"/>
      <c r="V252" s="17" t="s">
        <v>1</v>
      </c>
      <c r="W252" s="47">
        <f t="shared" si="8"/>
        <v>99.72288025745317</v>
      </c>
      <c r="X252" s="47">
        <f t="shared" si="9"/>
        <v>99.72288025745317</v>
      </c>
    </row>
    <row r="253" spans="1:24" ht="22.5">
      <c r="A253" s="19"/>
      <c r="B253" s="57" t="s">
        <v>22</v>
      </c>
      <c r="C253" s="58">
        <v>8</v>
      </c>
      <c r="D253" s="59">
        <v>7</v>
      </c>
      <c r="E253" s="59">
        <v>2</v>
      </c>
      <c r="F253" s="60" t="s">
        <v>286</v>
      </c>
      <c r="G253" s="58" t="s">
        <v>21</v>
      </c>
      <c r="H253" s="262"/>
      <c r="I253" s="262"/>
      <c r="J253" s="262"/>
      <c r="K253" s="262"/>
      <c r="L253" s="262"/>
      <c r="M253" s="263"/>
      <c r="N253" s="61">
        <v>8949.2000000000007</v>
      </c>
      <c r="O253" s="61">
        <v>8949.2000000000007</v>
      </c>
      <c r="P253" s="264"/>
      <c r="Q253" s="264"/>
      <c r="R253" s="36">
        <v>0</v>
      </c>
      <c r="S253" s="37">
        <v>8924392.5700000003</v>
      </c>
      <c r="T253" s="62">
        <v>8924.4</v>
      </c>
      <c r="U253" s="20"/>
      <c r="V253" s="17" t="s">
        <v>1</v>
      </c>
      <c r="W253" s="47">
        <f t="shared" si="8"/>
        <v>99.72288025745317</v>
      </c>
      <c r="X253" s="47">
        <f t="shared" si="9"/>
        <v>99.72288025745317</v>
      </c>
    </row>
    <row r="254" spans="1:24">
      <c r="A254" s="19"/>
      <c r="B254" s="57" t="s">
        <v>79</v>
      </c>
      <c r="C254" s="58">
        <v>8</v>
      </c>
      <c r="D254" s="59">
        <v>7</v>
      </c>
      <c r="E254" s="59">
        <v>2</v>
      </c>
      <c r="F254" s="60" t="s">
        <v>286</v>
      </c>
      <c r="G254" s="58" t="s">
        <v>77</v>
      </c>
      <c r="H254" s="262"/>
      <c r="I254" s="262"/>
      <c r="J254" s="262"/>
      <c r="K254" s="262"/>
      <c r="L254" s="262"/>
      <c r="M254" s="263"/>
      <c r="N254" s="61">
        <v>8949.2000000000007</v>
      </c>
      <c r="O254" s="61">
        <v>8949.2000000000007</v>
      </c>
      <c r="P254" s="264"/>
      <c r="Q254" s="264"/>
      <c r="R254" s="36">
        <v>0</v>
      </c>
      <c r="S254" s="37">
        <v>8924392.5700000003</v>
      </c>
      <c r="T254" s="62">
        <v>8924.4</v>
      </c>
      <c r="U254" s="20"/>
      <c r="V254" s="17" t="s">
        <v>1</v>
      </c>
      <c r="W254" s="47">
        <f t="shared" si="8"/>
        <v>99.72288025745317</v>
      </c>
      <c r="X254" s="47">
        <f t="shared" si="9"/>
        <v>99.72288025745317</v>
      </c>
    </row>
    <row r="255" spans="1:24" ht="22.5">
      <c r="A255" s="19"/>
      <c r="B255" s="57" t="s">
        <v>42</v>
      </c>
      <c r="C255" s="58">
        <v>8</v>
      </c>
      <c r="D255" s="59">
        <v>7</v>
      </c>
      <c r="E255" s="59">
        <v>2</v>
      </c>
      <c r="F255" s="60" t="s">
        <v>285</v>
      </c>
      <c r="G255" s="58" t="s">
        <v>2</v>
      </c>
      <c r="H255" s="262"/>
      <c r="I255" s="262"/>
      <c r="J255" s="262"/>
      <c r="K255" s="262"/>
      <c r="L255" s="262"/>
      <c r="M255" s="263"/>
      <c r="N255" s="61">
        <v>1003.4</v>
      </c>
      <c r="O255" s="61">
        <v>1003.4</v>
      </c>
      <c r="P255" s="264"/>
      <c r="Q255" s="264"/>
      <c r="R255" s="36">
        <v>0</v>
      </c>
      <c r="S255" s="37">
        <v>936376.84</v>
      </c>
      <c r="T255" s="62">
        <v>936.4</v>
      </c>
      <c r="U255" s="20"/>
      <c r="V255" s="17" t="s">
        <v>1</v>
      </c>
      <c r="W255" s="47">
        <f t="shared" si="8"/>
        <v>93.322702810444497</v>
      </c>
      <c r="X255" s="47">
        <f t="shared" si="9"/>
        <v>93.322702810444497</v>
      </c>
    </row>
    <row r="256" spans="1:24" ht="22.5">
      <c r="A256" s="19"/>
      <c r="B256" s="57" t="s">
        <v>22</v>
      </c>
      <c r="C256" s="58">
        <v>8</v>
      </c>
      <c r="D256" s="59">
        <v>7</v>
      </c>
      <c r="E256" s="59">
        <v>2</v>
      </c>
      <c r="F256" s="60" t="s">
        <v>285</v>
      </c>
      <c r="G256" s="58" t="s">
        <v>21</v>
      </c>
      <c r="H256" s="262"/>
      <c r="I256" s="262"/>
      <c r="J256" s="262"/>
      <c r="K256" s="262"/>
      <c r="L256" s="262"/>
      <c r="M256" s="263"/>
      <c r="N256" s="61">
        <v>1003.4</v>
      </c>
      <c r="O256" s="61">
        <v>1003.4</v>
      </c>
      <c r="P256" s="264"/>
      <c r="Q256" s="264"/>
      <c r="R256" s="36">
        <v>0</v>
      </c>
      <c r="S256" s="37">
        <v>936376.84</v>
      </c>
      <c r="T256" s="62">
        <v>936.4</v>
      </c>
      <c r="U256" s="20"/>
      <c r="V256" s="17" t="s">
        <v>1</v>
      </c>
      <c r="W256" s="47">
        <f t="shared" si="8"/>
        <v>93.322702810444497</v>
      </c>
      <c r="X256" s="47">
        <f t="shared" si="9"/>
        <v>93.322702810444497</v>
      </c>
    </row>
    <row r="257" spans="1:24">
      <c r="A257" s="19"/>
      <c r="B257" s="57" t="s">
        <v>79</v>
      </c>
      <c r="C257" s="58">
        <v>8</v>
      </c>
      <c r="D257" s="59">
        <v>7</v>
      </c>
      <c r="E257" s="59">
        <v>2</v>
      </c>
      <c r="F257" s="60" t="s">
        <v>285</v>
      </c>
      <c r="G257" s="58" t="s">
        <v>77</v>
      </c>
      <c r="H257" s="262"/>
      <c r="I257" s="262"/>
      <c r="J257" s="262"/>
      <c r="K257" s="262"/>
      <c r="L257" s="262"/>
      <c r="M257" s="263"/>
      <c r="N257" s="61">
        <v>1003.4</v>
      </c>
      <c r="O257" s="61">
        <v>1003.4</v>
      </c>
      <c r="P257" s="264"/>
      <c r="Q257" s="264"/>
      <c r="R257" s="36">
        <v>0</v>
      </c>
      <c r="S257" s="37">
        <v>936376.84</v>
      </c>
      <c r="T257" s="62">
        <v>936.4</v>
      </c>
      <c r="U257" s="20"/>
      <c r="V257" s="17" t="s">
        <v>1</v>
      </c>
      <c r="W257" s="47">
        <f t="shared" si="8"/>
        <v>93.322702810444497</v>
      </c>
      <c r="X257" s="47">
        <f t="shared" si="9"/>
        <v>93.322702810444497</v>
      </c>
    </row>
    <row r="258" spans="1:24" ht="33.75">
      <c r="A258" s="19"/>
      <c r="B258" s="57" t="s">
        <v>284</v>
      </c>
      <c r="C258" s="58">
        <v>8</v>
      </c>
      <c r="D258" s="59">
        <v>7</v>
      </c>
      <c r="E258" s="59">
        <v>2</v>
      </c>
      <c r="F258" s="60" t="s">
        <v>283</v>
      </c>
      <c r="G258" s="58" t="s">
        <v>2</v>
      </c>
      <c r="H258" s="262"/>
      <c r="I258" s="262"/>
      <c r="J258" s="262"/>
      <c r="K258" s="262"/>
      <c r="L258" s="262"/>
      <c r="M258" s="263"/>
      <c r="N258" s="61">
        <v>5.4</v>
      </c>
      <c r="O258" s="61">
        <v>5.4</v>
      </c>
      <c r="P258" s="264"/>
      <c r="Q258" s="264"/>
      <c r="R258" s="36">
        <v>0</v>
      </c>
      <c r="S258" s="37">
        <v>2112.6</v>
      </c>
      <c r="T258" s="62">
        <v>2.1</v>
      </c>
      <c r="U258" s="20"/>
      <c r="V258" s="17" t="s">
        <v>1</v>
      </c>
      <c r="W258" s="47">
        <f t="shared" si="8"/>
        <v>38.888888888888893</v>
      </c>
      <c r="X258" s="47">
        <f t="shared" si="9"/>
        <v>38.888888888888893</v>
      </c>
    </row>
    <row r="259" spans="1:24" ht="22.5">
      <c r="A259" s="19"/>
      <c r="B259" s="57" t="s">
        <v>22</v>
      </c>
      <c r="C259" s="58">
        <v>8</v>
      </c>
      <c r="D259" s="59">
        <v>7</v>
      </c>
      <c r="E259" s="59">
        <v>2</v>
      </c>
      <c r="F259" s="60" t="s">
        <v>283</v>
      </c>
      <c r="G259" s="58" t="s">
        <v>21</v>
      </c>
      <c r="H259" s="262"/>
      <c r="I259" s="262"/>
      <c r="J259" s="262"/>
      <c r="K259" s="262"/>
      <c r="L259" s="262"/>
      <c r="M259" s="263"/>
      <c r="N259" s="61">
        <v>5.4</v>
      </c>
      <c r="O259" s="61">
        <v>5.4</v>
      </c>
      <c r="P259" s="264"/>
      <c r="Q259" s="264"/>
      <c r="R259" s="36">
        <v>0</v>
      </c>
      <c r="S259" s="37">
        <v>2112.6</v>
      </c>
      <c r="T259" s="62">
        <v>2.1</v>
      </c>
      <c r="U259" s="20"/>
      <c r="V259" s="17" t="s">
        <v>1</v>
      </c>
      <c r="W259" s="47">
        <f t="shared" si="8"/>
        <v>38.888888888888893</v>
      </c>
      <c r="X259" s="47">
        <f t="shared" si="9"/>
        <v>38.888888888888893</v>
      </c>
    </row>
    <row r="260" spans="1:24">
      <c r="A260" s="19"/>
      <c r="B260" s="57" t="s">
        <v>79</v>
      </c>
      <c r="C260" s="58">
        <v>8</v>
      </c>
      <c r="D260" s="59">
        <v>7</v>
      </c>
      <c r="E260" s="59">
        <v>2</v>
      </c>
      <c r="F260" s="60" t="s">
        <v>283</v>
      </c>
      <c r="G260" s="58" t="s">
        <v>77</v>
      </c>
      <c r="H260" s="262"/>
      <c r="I260" s="262"/>
      <c r="J260" s="262"/>
      <c r="K260" s="262"/>
      <c r="L260" s="262"/>
      <c r="M260" s="263"/>
      <c r="N260" s="61">
        <v>5.4</v>
      </c>
      <c r="O260" s="61">
        <v>5.4</v>
      </c>
      <c r="P260" s="264"/>
      <c r="Q260" s="264"/>
      <c r="R260" s="36">
        <v>0</v>
      </c>
      <c r="S260" s="37">
        <v>2112.6</v>
      </c>
      <c r="T260" s="62">
        <v>2.1</v>
      </c>
      <c r="U260" s="20"/>
      <c r="V260" s="17" t="s">
        <v>1</v>
      </c>
      <c r="W260" s="47">
        <f t="shared" si="8"/>
        <v>38.888888888888893</v>
      </c>
      <c r="X260" s="47">
        <f t="shared" si="9"/>
        <v>38.888888888888893</v>
      </c>
    </row>
    <row r="261" spans="1:24" ht="45">
      <c r="A261" s="19"/>
      <c r="B261" s="57" t="s">
        <v>282</v>
      </c>
      <c r="C261" s="58">
        <v>8</v>
      </c>
      <c r="D261" s="59">
        <v>7</v>
      </c>
      <c r="E261" s="59">
        <v>2</v>
      </c>
      <c r="F261" s="60" t="s">
        <v>281</v>
      </c>
      <c r="G261" s="58" t="s">
        <v>2</v>
      </c>
      <c r="H261" s="262"/>
      <c r="I261" s="262"/>
      <c r="J261" s="262"/>
      <c r="K261" s="262"/>
      <c r="L261" s="262"/>
      <c r="M261" s="263"/>
      <c r="N261" s="61">
        <v>249.9</v>
      </c>
      <c r="O261" s="61">
        <v>249.9</v>
      </c>
      <c r="P261" s="264"/>
      <c r="Q261" s="264"/>
      <c r="R261" s="36">
        <v>0</v>
      </c>
      <c r="S261" s="37">
        <v>249908</v>
      </c>
      <c r="T261" s="62">
        <v>249.9</v>
      </c>
      <c r="U261" s="20"/>
      <c r="V261" s="17" t="s">
        <v>1</v>
      </c>
      <c r="W261" s="47">
        <f t="shared" si="8"/>
        <v>100</v>
      </c>
      <c r="X261" s="47">
        <f t="shared" si="9"/>
        <v>100</v>
      </c>
    </row>
    <row r="262" spans="1:24" ht="22.5">
      <c r="A262" s="19"/>
      <c r="B262" s="57" t="s">
        <v>22</v>
      </c>
      <c r="C262" s="58">
        <v>8</v>
      </c>
      <c r="D262" s="59">
        <v>7</v>
      </c>
      <c r="E262" s="59">
        <v>2</v>
      </c>
      <c r="F262" s="60" t="s">
        <v>281</v>
      </c>
      <c r="G262" s="58" t="s">
        <v>21</v>
      </c>
      <c r="H262" s="262"/>
      <c r="I262" s="262"/>
      <c r="J262" s="262"/>
      <c r="K262" s="262"/>
      <c r="L262" s="262"/>
      <c r="M262" s="263"/>
      <c r="N262" s="61">
        <v>249.9</v>
      </c>
      <c r="O262" s="61">
        <v>249.9</v>
      </c>
      <c r="P262" s="264"/>
      <c r="Q262" s="264"/>
      <c r="R262" s="36">
        <v>0</v>
      </c>
      <c r="S262" s="37">
        <v>249908</v>
      </c>
      <c r="T262" s="62">
        <v>249.9</v>
      </c>
      <c r="U262" s="20"/>
      <c r="V262" s="17" t="s">
        <v>1</v>
      </c>
      <c r="W262" s="47">
        <f t="shared" si="8"/>
        <v>100</v>
      </c>
      <c r="X262" s="47">
        <f t="shared" si="9"/>
        <v>100</v>
      </c>
    </row>
    <row r="263" spans="1:24">
      <c r="A263" s="19"/>
      <c r="B263" s="57" t="s">
        <v>79</v>
      </c>
      <c r="C263" s="58">
        <v>8</v>
      </c>
      <c r="D263" s="59">
        <v>7</v>
      </c>
      <c r="E263" s="59">
        <v>2</v>
      </c>
      <c r="F263" s="60" t="s">
        <v>281</v>
      </c>
      <c r="G263" s="58" t="s">
        <v>77</v>
      </c>
      <c r="H263" s="262"/>
      <c r="I263" s="262"/>
      <c r="J263" s="262"/>
      <c r="K263" s="262"/>
      <c r="L263" s="262"/>
      <c r="M263" s="263"/>
      <c r="N263" s="61">
        <v>249.9</v>
      </c>
      <c r="O263" s="61">
        <v>249.9</v>
      </c>
      <c r="P263" s="264"/>
      <c r="Q263" s="264"/>
      <c r="R263" s="36">
        <v>0</v>
      </c>
      <c r="S263" s="37">
        <v>249908</v>
      </c>
      <c r="T263" s="62">
        <v>249.9</v>
      </c>
      <c r="U263" s="20"/>
      <c r="V263" s="17" t="s">
        <v>1</v>
      </c>
      <c r="W263" s="47">
        <f t="shared" si="8"/>
        <v>100</v>
      </c>
      <c r="X263" s="47">
        <f t="shared" si="9"/>
        <v>100</v>
      </c>
    </row>
    <row r="264" spans="1:24" ht="45">
      <c r="A264" s="19"/>
      <c r="B264" s="57" t="s">
        <v>280</v>
      </c>
      <c r="C264" s="58">
        <v>8</v>
      </c>
      <c r="D264" s="59">
        <v>7</v>
      </c>
      <c r="E264" s="59">
        <v>2</v>
      </c>
      <c r="F264" s="60" t="s">
        <v>279</v>
      </c>
      <c r="G264" s="58" t="s">
        <v>2</v>
      </c>
      <c r="H264" s="262"/>
      <c r="I264" s="262"/>
      <c r="J264" s="262"/>
      <c r="K264" s="262"/>
      <c r="L264" s="262"/>
      <c r="M264" s="263"/>
      <c r="N264" s="61">
        <v>247.7</v>
      </c>
      <c r="O264" s="61">
        <v>247.7</v>
      </c>
      <c r="P264" s="264"/>
      <c r="Q264" s="264"/>
      <c r="R264" s="36">
        <v>0</v>
      </c>
      <c r="S264" s="37">
        <v>247682</v>
      </c>
      <c r="T264" s="62">
        <v>247.7</v>
      </c>
      <c r="U264" s="20"/>
      <c r="V264" s="17" t="s">
        <v>1</v>
      </c>
      <c r="W264" s="47">
        <f t="shared" si="8"/>
        <v>100</v>
      </c>
      <c r="X264" s="47">
        <f t="shared" si="9"/>
        <v>100</v>
      </c>
    </row>
    <row r="265" spans="1:24" ht="22.5">
      <c r="A265" s="19"/>
      <c r="B265" s="57" t="s">
        <v>22</v>
      </c>
      <c r="C265" s="58">
        <v>8</v>
      </c>
      <c r="D265" s="59">
        <v>7</v>
      </c>
      <c r="E265" s="59">
        <v>2</v>
      </c>
      <c r="F265" s="60" t="s">
        <v>279</v>
      </c>
      <c r="G265" s="58" t="s">
        <v>21</v>
      </c>
      <c r="H265" s="262"/>
      <c r="I265" s="262"/>
      <c r="J265" s="262"/>
      <c r="K265" s="262"/>
      <c r="L265" s="262"/>
      <c r="M265" s="263"/>
      <c r="N265" s="61">
        <v>247.7</v>
      </c>
      <c r="O265" s="61">
        <v>247.7</v>
      </c>
      <c r="P265" s="264"/>
      <c r="Q265" s="264"/>
      <c r="R265" s="36">
        <v>0</v>
      </c>
      <c r="S265" s="37">
        <v>247682</v>
      </c>
      <c r="T265" s="62">
        <v>247.7</v>
      </c>
      <c r="U265" s="20"/>
      <c r="V265" s="17" t="s">
        <v>1</v>
      </c>
      <c r="W265" s="47">
        <f t="shared" ref="W265:W328" si="10">SUM(T265/N265*100)</f>
        <v>100</v>
      </c>
      <c r="X265" s="47">
        <f t="shared" ref="X265:X328" si="11">SUM(T265/O265*100)</f>
        <v>100</v>
      </c>
    </row>
    <row r="266" spans="1:24">
      <c r="A266" s="19"/>
      <c r="B266" s="57" t="s">
        <v>79</v>
      </c>
      <c r="C266" s="58">
        <v>8</v>
      </c>
      <c r="D266" s="59">
        <v>7</v>
      </c>
      <c r="E266" s="59">
        <v>2</v>
      </c>
      <c r="F266" s="60" t="s">
        <v>279</v>
      </c>
      <c r="G266" s="58" t="s">
        <v>77</v>
      </c>
      <c r="H266" s="262"/>
      <c r="I266" s="262"/>
      <c r="J266" s="262"/>
      <c r="K266" s="262"/>
      <c r="L266" s="262"/>
      <c r="M266" s="263"/>
      <c r="N266" s="61">
        <v>247.7</v>
      </c>
      <c r="O266" s="61">
        <v>247.7</v>
      </c>
      <c r="P266" s="264"/>
      <c r="Q266" s="264"/>
      <c r="R266" s="36">
        <v>0</v>
      </c>
      <c r="S266" s="37">
        <v>247682</v>
      </c>
      <c r="T266" s="62">
        <v>247.7</v>
      </c>
      <c r="U266" s="20"/>
      <c r="V266" s="17" t="s">
        <v>1</v>
      </c>
      <c r="W266" s="47">
        <f t="shared" si="10"/>
        <v>100</v>
      </c>
      <c r="X266" s="47">
        <f t="shared" si="11"/>
        <v>100</v>
      </c>
    </row>
    <row r="267" spans="1:24" ht="33.75">
      <c r="A267" s="19"/>
      <c r="B267" s="57" t="s">
        <v>723</v>
      </c>
      <c r="C267" s="58">
        <v>8</v>
      </c>
      <c r="D267" s="59">
        <v>7</v>
      </c>
      <c r="E267" s="59">
        <v>2</v>
      </c>
      <c r="F267" s="60" t="s">
        <v>722</v>
      </c>
      <c r="G267" s="58" t="s">
        <v>2</v>
      </c>
      <c r="H267" s="262"/>
      <c r="I267" s="262"/>
      <c r="J267" s="262"/>
      <c r="K267" s="262"/>
      <c r="L267" s="262"/>
      <c r="M267" s="263"/>
      <c r="N267" s="61">
        <v>29651.5</v>
      </c>
      <c r="O267" s="61">
        <v>29651.5</v>
      </c>
      <c r="P267" s="264"/>
      <c r="Q267" s="264"/>
      <c r="R267" s="36">
        <v>0</v>
      </c>
      <c r="S267" s="37">
        <v>28520192.979999997</v>
      </c>
      <c r="T267" s="62">
        <v>28520.2</v>
      </c>
      <c r="U267" s="20"/>
      <c r="V267" s="17" t="s">
        <v>1</v>
      </c>
      <c r="W267" s="47">
        <f t="shared" si="10"/>
        <v>96.184678684046347</v>
      </c>
      <c r="X267" s="47">
        <f t="shared" si="11"/>
        <v>96.184678684046347</v>
      </c>
    </row>
    <row r="268" spans="1:24" ht="22.5">
      <c r="A268" s="19"/>
      <c r="B268" s="57" t="s">
        <v>298</v>
      </c>
      <c r="C268" s="58">
        <v>8</v>
      </c>
      <c r="D268" s="59">
        <v>7</v>
      </c>
      <c r="E268" s="59">
        <v>2</v>
      </c>
      <c r="F268" s="60" t="s">
        <v>721</v>
      </c>
      <c r="G268" s="58" t="s">
        <v>2</v>
      </c>
      <c r="H268" s="262"/>
      <c r="I268" s="262"/>
      <c r="J268" s="262"/>
      <c r="K268" s="262"/>
      <c r="L268" s="262"/>
      <c r="M268" s="263"/>
      <c r="N268" s="61">
        <v>541.4</v>
      </c>
      <c r="O268" s="61">
        <v>541.4</v>
      </c>
      <c r="P268" s="264"/>
      <c r="Q268" s="264"/>
      <c r="R268" s="36">
        <v>0</v>
      </c>
      <c r="S268" s="37">
        <v>541441.31000000006</v>
      </c>
      <c r="T268" s="62">
        <v>541.4</v>
      </c>
      <c r="U268" s="20"/>
      <c r="V268" s="17" t="s">
        <v>1</v>
      </c>
      <c r="W268" s="47">
        <f t="shared" si="10"/>
        <v>100</v>
      </c>
      <c r="X268" s="47">
        <f t="shared" si="11"/>
        <v>100</v>
      </c>
    </row>
    <row r="269" spans="1:24" ht="22.5">
      <c r="A269" s="19"/>
      <c r="B269" s="57" t="s">
        <v>22</v>
      </c>
      <c r="C269" s="58">
        <v>8</v>
      </c>
      <c r="D269" s="59">
        <v>7</v>
      </c>
      <c r="E269" s="59">
        <v>2</v>
      </c>
      <c r="F269" s="60" t="s">
        <v>721</v>
      </c>
      <c r="G269" s="58" t="s">
        <v>21</v>
      </c>
      <c r="H269" s="262"/>
      <c r="I269" s="262"/>
      <c r="J269" s="262"/>
      <c r="K269" s="262"/>
      <c r="L269" s="262"/>
      <c r="M269" s="263"/>
      <c r="N269" s="61">
        <v>541.4</v>
      </c>
      <c r="O269" s="61">
        <v>541.4</v>
      </c>
      <c r="P269" s="264"/>
      <c r="Q269" s="264"/>
      <c r="R269" s="36">
        <v>0</v>
      </c>
      <c r="S269" s="37">
        <v>541441.31000000006</v>
      </c>
      <c r="T269" s="62">
        <v>541.4</v>
      </c>
      <c r="U269" s="20"/>
      <c r="V269" s="17" t="s">
        <v>1</v>
      </c>
      <c r="W269" s="47">
        <f t="shared" si="10"/>
        <v>100</v>
      </c>
      <c r="X269" s="47">
        <f t="shared" si="11"/>
        <v>100</v>
      </c>
    </row>
    <row r="270" spans="1:24">
      <c r="A270" s="19"/>
      <c r="B270" s="57" t="s">
        <v>20</v>
      </c>
      <c r="C270" s="58">
        <v>8</v>
      </c>
      <c r="D270" s="59">
        <v>7</v>
      </c>
      <c r="E270" s="59">
        <v>2</v>
      </c>
      <c r="F270" s="60" t="s">
        <v>721</v>
      </c>
      <c r="G270" s="58" t="s">
        <v>18</v>
      </c>
      <c r="H270" s="262"/>
      <c r="I270" s="262"/>
      <c r="J270" s="262"/>
      <c r="K270" s="262"/>
      <c r="L270" s="262"/>
      <c r="M270" s="263"/>
      <c r="N270" s="61">
        <v>541.4</v>
      </c>
      <c r="O270" s="61">
        <v>541.4</v>
      </c>
      <c r="P270" s="264"/>
      <c r="Q270" s="264"/>
      <c r="R270" s="36">
        <v>0</v>
      </c>
      <c r="S270" s="37">
        <v>541441.31000000006</v>
      </c>
      <c r="T270" s="62">
        <v>541.4</v>
      </c>
      <c r="U270" s="20"/>
      <c r="V270" s="17" t="s">
        <v>1</v>
      </c>
      <c r="W270" s="47">
        <f t="shared" si="10"/>
        <v>100</v>
      </c>
      <c r="X270" s="47">
        <f t="shared" si="11"/>
        <v>100</v>
      </c>
    </row>
    <row r="271" spans="1:24" ht="22.5">
      <c r="A271" s="19"/>
      <c r="B271" s="57" t="s">
        <v>205</v>
      </c>
      <c r="C271" s="58">
        <v>8</v>
      </c>
      <c r="D271" s="59">
        <v>7</v>
      </c>
      <c r="E271" s="59">
        <v>2</v>
      </c>
      <c r="F271" s="60" t="s">
        <v>720</v>
      </c>
      <c r="G271" s="58" t="s">
        <v>2</v>
      </c>
      <c r="H271" s="262"/>
      <c r="I271" s="262"/>
      <c r="J271" s="262"/>
      <c r="K271" s="262"/>
      <c r="L271" s="262"/>
      <c r="M271" s="263"/>
      <c r="N271" s="61">
        <v>19731.400000000001</v>
      </c>
      <c r="O271" s="61">
        <v>19731.400000000001</v>
      </c>
      <c r="P271" s="264"/>
      <c r="Q271" s="264"/>
      <c r="R271" s="36">
        <v>0</v>
      </c>
      <c r="S271" s="37">
        <v>19731400</v>
      </c>
      <c r="T271" s="62">
        <v>19731.400000000001</v>
      </c>
      <c r="U271" s="20"/>
      <c r="V271" s="17" t="s">
        <v>1</v>
      </c>
      <c r="W271" s="47">
        <f t="shared" si="10"/>
        <v>100</v>
      </c>
      <c r="X271" s="47">
        <f t="shared" si="11"/>
        <v>100</v>
      </c>
    </row>
    <row r="272" spans="1:24" ht="22.5">
      <c r="A272" s="19"/>
      <c r="B272" s="57" t="s">
        <v>22</v>
      </c>
      <c r="C272" s="58">
        <v>8</v>
      </c>
      <c r="D272" s="59">
        <v>7</v>
      </c>
      <c r="E272" s="59">
        <v>2</v>
      </c>
      <c r="F272" s="60" t="s">
        <v>720</v>
      </c>
      <c r="G272" s="58" t="s">
        <v>21</v>
      </c>
      <c r="H272" s="262"/>
      <c r="I272" s="262"/>
      <c r="J272" s="262"/>
      <c r="K272" s="262"/>
      <c r="L272" s="262"/>
      <c r="M272" s="263"/>
      <c r="N272" s="61">
        <v>19731.400000000001</v>
      </c>
      <c r="O272" s="61">
        <v>19731.400000000001</v>
      </c>
      <c r="P272" s="264"/>
      <c r="Q272" s="264"/>
      <c r="R272" s="36">
        <v>0</v>
      </c>
      <c r="S272" s="37">
        <v>19731400</v>
      </c>
      <c r="T272" s="62">
        <v>19731.400000000001</v>
      </c>
      <c r="U272" s="20"/>
      <c r="V272" s="17" t="s">
        <v>1</v>
      </c>
      <c r="W272" s="47">
        <f t="shared" si="10"/>
        <v>100</v>
      </c>
      <c r="X272" s="47">
        <f t="shared" si="11"/>
        <v>100</v>
      </c>
    </row>
    <row r="273" spans="1:24">
      <c r="A273" s="19"/>
      <c r="B273" s="57" t="s">
        <v>20</v>
      </c>
      <c r="C273" s="58">
        <v>8</v>
      </c>
      <c r="D273" s="59">
        <v>7</v>
      </c>
      <c r="E273" s="59">
        <v>2</v>
      </c>
      <c r="F273" s="60" t="s">
        <v>720</v>
      </c>
      <c r="G273" s="58" t="s">
        <v>18</v>
      </c>
      <c r="H273" s="262"/>
      <c r="I273" s="262"/>
      <c r="J273" s="262"/>
      <c r="K273" s="262"/>
      <c r="L273" s="262"/>
      <c r="M273" s="263"/>
      <c r="N273" s="61">
        <v>19731.400000000001</v>
      </c>
      <c r="O273" s="61">
        <v>19731.400000000001</v>
      </c>
      <c r="P273" s="264"/>
      <c r="Q273" s="264"/>
      <c r="R273" s="36">
        <v>0</v>
      </c>
      <c r="S273" s="37">
        <v>19731400</v>
      </c>
      <c r="T273" s="62">
        <v>19731.400000000001</v>
      </c>
      <c r="U273" s="20"/>
      <c r="V273" s="17" t="s">
        <v>1</v>
      </c>
      <c r="W273" s="47">
        <f t="shared" si="10"/>
        <v>100</v>
      </c>
      <c r="X273" s="47">
        <f t="shared" si="11"/>
        <v>100</v>
      </c>
    </row>
    <row r="274" spans="1:24" ht="22.5">
      <c r="A274" s="19"/>
      <c r="B274" s="57" t="s">
        <v>42</v>
      </c>
      <c r="C274" s="58">
        <v>8</v>
      </c>
      <c r="D274" s="59">
        <v>7</v>
      </c>
      <c r="E274" s="59">
        <v>2</v>
      </c>
      <c r="F274" s="60" t="s">
        <v>719</v>
      </c>
      <c r="G274" s="58" t="s">
        <v>2</v>
      </c>
      <c r="H274" s="262"/>
      <c r="I274" s="262"/>
      <c r="J274" s="262"/>
      <c r="K274" s="262"/>
      <c r="L274" s="262"/>
      <c r="M274" s="263"/>
      <c r="N274" s="61">
        <v>5140.3</v>
      </c>
      <c r="O274" s="61">
        <v>5140.3</v>
      </c>
      <c r="P274" s="264"/>
      <c r="Q274" s="264"/>
      <c r="R274" s="36">
        <v>0</v>
      </c>
      <c r="S274" s="37">
        <v>5089098.47</v>
      </c>
      <c r="T274" s="62">
        <v>5089.1000000000004</v>
      </c>
      <c r="U274" s="20"/>
      <c r="V274" s="17" t="s">
        <v>1</v>
      </c>
      <c r="W274" s="47">
        <f t="shared" si="10"/>
        <v>99.003949185845187</v>
      </c>
      <c r="X274" s="47">
        <f t="shared" si="11"/>
        <v>99.003949185845187</v>
      </c>
    </row>
    <row r="275" spans="1:24" ht="22.5">
      <c r="A275" s="19"/>
      <c r="B275" s="57" t="s">
        <v>22</v>
      </c>
      <c r="C275" s="58">
        <v>8</v>
      </c>
      <c r="D275" s="59">
        <v>7</v>
      </c>
      <c r="E275" s="59">
        <v>2</v>
      </c>
      <c r="F275" s="60" t="s">
        <v>719</v>
      </c>
      <c r="G275" s="58" t="s">
        <v>21</v>
      </c>
      <c r="H275" s="262"/>
      <c r="I275" s="262"/>
      <c r="J275" s="262"/>
      <c r="K275" s="262"/>
      <c r="L275" s="262"/>
      <c r="M275" s="263"/>
      <c r="N275" s="61">
        <v>5140.3</v>
      </c>
      <c r="O275" s="61">
        <v>5140.3</v>
      </c>
      <c r="P275" s="264"/>
      <c r="Q275" s="264"/>
      <c r="R275" s="36">
        <v>0</v>
      </c>
      <c r="S275" s="37">
        <v>5089098.47</v>
      </c>
      <c r="T275" s="62">
        <v>5089.1000000000004</v>
      </c>
      <c r="U275" s="20"/>
      <c r="V275" s="17" t="s">
        <v>1</v>
      </c>
      <c r="W275" s="47">
        <f t="shared" si="10"/>
        <v>99.003949185845187</v>
      </c>
      <c r="X275" s="47">
        <f t="shared" si="11"/>
        <v>99.003949185845187</v>
      </c>
    </row>
    <row r="276" spans="1:24">
      <c r="A276" s="19"/>
      <c r="B276" s="57" t="s">
        <v>20</v>
      </c>
      <c r="C276" s="58">
        <v>8</v>
      </c>
      <c r="D276" s="59">
        <v>7</v>
      </c>
      <c r="E276" s="59">
        <v>2</v>
      </c>
      <c r="F276" s="60" t="s">
        <v>719</v>
      </c>
      <c r="G276" s="58" t="s">
        <v>18</v>
      </c>
      <c r="H276" s="262"/>
      <c r="I276" s="262"/>
      <c r="J276" s="262"/>
      <c r="K276" s="262"/>
      <c r="L276" s="262"/>
      <c r="M276" s="263"/>
      <c r="N276" s="61">
        <v>5140.3</v>
      </c>
      <c r="O276" s="61">
        <v>5140.3</v>
      </c>
      <c r="P276" s="264"/>
      <c r="Q276" s="264"/>
      <c r="R276" s="36">
        <v>0</v>
      </c>
      <c r="S276" s="37">
        <v>5089098.47</v>
      </c>
      <c r="T276" s="62">
        <v>5089.1000000000004</v>
      </c>
      <c r="U276" s="20"/>
      <c r="V276" s="17" t="s">
        <v>1</v>
      </c>
      <c r="W276" s="47">
        <f t="shared" si="10"/>
        <v>99.003949185845187</v>
      </c>
      <c r="X276" s="47">
        <f t="shared" si="11"/>
        <v>99.003949185845187</v>
      </c>
    </row>
    <row r="277" spans="1:24">
      <c r="A277" s="19"/>
      <c r="B277" s="57" t="s">
        <v>718</v>
      </c>
      <c r="C277" s="58">
        <v>8</v>
      </c>
      <c r="D277" s="59">
        <v>7</v>
      </c>
      <c r="E277" s="59">
        <v>2</v>
      </c>
      <c r="F277" s="60" t="s">
        <v>717</v>
      </c>
      <c r="G277" s="58" t="s">
        <v>2</v>
      </c>
      <c r="H277" s="262"/>
      <c r="I277" s="262"/>
      <c r="J277" s="262"/>
      <c r="K277" s="262"/>
      <c r="L277" s="262"/>
      <c r="M277" s="263"/>
      <c r="N277" s="61">
        <v>44.4</v>
      </c>
      <c r="O277" s="61">
        <v>44.4</v>
      </c>
      <c r="P277" s="264"/>
      <c r="Q277" s="264"/>
      <c r="R277" s="36">
        <v>0</v>
      </c>
      <c r="S277" s="37">
        <v>22200</v>
      </c>
      <c r="T277" s="62">
        <v>22.2</v>
      </c>
      <c r="U277" s="20"/>
      <c r="V277" s="17" t="s">
        <v>1</v>
      </c>
      <c r="W277" s="47">
        <f t="shared" si="10"/>
        <v>50</v>
      </c>
      <c r="X277" s="47">
        <f t="shared" si="11"/>
        <v>50</v>
      </c>
    </row>
    <row r="278" spans="1:24" ht="22.5">
      <c r="A278" s="19"/>
      <c r="B278" s="57" t="s">
        <v>22</v>
      </c>
      <c r="C278" s="58">
        <v>8</v>
      </c>
      <c r="D278" s="59">
        <v>7</v>
      </c>
      <c r="E278" s="59">
        <v>2</v>
      </c>
      <c r="F278" s="60" t="s">
        <v>717</v>
      </c>
      <c r="G278" s="58" t="s">
        <v>21</v>
      </c>
      <c r="H278" s="262"/>
      <c r="I278" s="262"/>
      <c r="J278" s="262"/>
      <c r="K278" s="262"/>
      <c r="L278" s="262"/>
      <c r="M278" s="263"/>
      <c r="N278" s="61">
        <v>44.4</v>
      </c>
      <c r="O278" s="61">
        <v>44.4</v>
      </c>
      <c r="P278" s="264"/>
      <c r="Q278" s="264"/>
      <c r="R278" s="36">
        <v>0</v>
      </c>
      <c r="S278" s="37">
        <v>22200</v>
      </c>
      <c r="T278" s="62">
        <v>22.2</v>
      </c>
      <c r="U278" s="20"/>
      <c r="V278" s="17" t="s">
        <v>1</v>
      </c>
      <c r="W278" s="47">
        <f t="shared" si="10"/>
        <v>50</v>
      </c>
      <c r="X278" s="47">
        <f t="shared" si="11"/>
        <v>50</v>
      </c>
    </row>
    <row r="279" spans="1:24">
      <c r="A279" s="19"/>
      <c r="B279" s="57" t="s">
        <v>20</v>
      </c>
      <c r="C279" s="58">
        <v>8</v>
      </c>
      <c r="D279" s="59">
        <v>7</v>
      </c>
      <c r="E279" s="59">
        <v>2</v>
      </c>
      <c r="F279" s="60" t="s">
        <v>717</v>
      </c>
      <c r="G279" s="58" t="s">
        <v>18</v>
      </c>
      <c r="H279" s="262"/>
      <c r="I279" s="262"/>
      <c r="J279" s="262"/>
      <c r="K279" s="262"/>
      <c r="L279" s="262"/>
      <c r="M279" s="263"/>
      <c r="N279" s="61">
        <v>44.4</v>
      </c>
      <c r="O279" s="61">
        <v>44.4</v>
      </c>
      <c r="P279" s="264"/>
      <c r="Q279" s="264"/>
      <c r="R279" s="36">
        <v>0</v>
      </c>
      <c r="S279" s="37">
        <v>22200</v>
      </c>
      <c r="T279" s="62">
        <v>22.2</v>
      </c>
      <c r="U279" s="20"/>
      <c r="V279" s="17" t="s">
        <v>1</v>
      </c>
      <c r="W279" s="47">
        <f t="shared" si="10"/>
        <v>50</v>
      </c>
      <c r="X279" s="47">
        <f t="shared" si="11"/>
        <v>50</v>
      </c>
    </row>
    <row r="280" spans="1:24" ht="67.5">
      <c r="A280" s="19"/>
      <c r="B280" s="57" t="s">
        <v>716</v>
      </c>
      <c r="C280" s="58">
        <v>8</v>
      </c>
      <c r="D280" s="59">
        <v>7</v>
      </c>
      <c r="E280" s="59">
        <v>2</v>
      </c>
      <c r="F280" s="60" t="s">
        <v>715</v>
      </c>
      <c r="G280" s="58" t="s">
        <v>2</v>
      </c>
      <c r="H280" s="262"/>
      <c r="I280" s="262"/>
      <c r="J280" s="262"/>
      <c r="K280" s="262"/>
      <c r="L280" s="262"/>
      <c r="M280" s="263"/>
      <c r="N280" s="61">
        <v>4194</v>
      </c>
      <c r="O280" s="61">
        <v>4194</v>
      </c>
      <c r="P280" s="264"/>
      <c r="Q280" s="264"/>
      <c r="R280" s="36">
        <v>0</v>
      </c>
      <c r="S280" s="37">
        <v>3136053.2</v>
      </c>
      <c r="T280" s="62">
        <v>3136.1</v>
      </c>
      <c r="U280" s="20"/>
      <c r="V280" s="17" t="s">
        <v>1</v>
      </c>
      <c r="W280" s="47">
        <f t="shared" si="10"/>
        <v>74.775870290891746</v>
      </c>
      <c r="X280" s="47">
        <f t="shared" si="11"/>
        <v>74.775870290891746</v>
      </c>
    </row>
    <row r="281" spans="1:24" ht="22.5">
      <c r="A281" s="19"/>
      <c r="B281" s="57" t="s">
        <v>22</v>
      </c>
      <c r="C281" s="58">
        <v>8</v>
      </c>
      <c r="D281" s="59">
        <v>7</v>
      </c>
      <c r="E281" s="59">
        <v>2</v>
      </c>
      <c r="F281" s="60" t="s">
        <v>715</v>
      </c>
      <c r="G281" s="58" t="s">
        <v>21</v>
      </c>
      <c r="H281" s="262"/>
      <c r="I281" s="262"/>
      <c r="J281" s="262"/>
      <c r="K281" s="262"/>
      <c r="L281" s="262"/>
      <c r="M281" s="263"/>
      <c r="N281" s="61">
        <v>4194</v>
      </c>
      <c r="O281" s="61">
        <v>4194</v>
      </c>
      <c r="P281" s="264"/>
      <c r="Q281" s="264"/>
      <c r="R281" s="36">
        <v>0</v>
      </c>
      <c r="S281" s="37">
        <v>3136053.2</v>
      </c>
      <c r="T281" s="62">
        <v>3136.1</v>
      </c>
      <c r="U281" s="20"/>
      <c r="V281" s="17" t="s">
        <v>1</v>
      </c>
      <c r="W281" s="47">
        <f t="shared" si="10"/>
        <v>74.775870290891746</v>
      </c>
      <c r="X281" s="47">
        <f t="shared" si="11"/>
        <v>74.775870290891746</v>
      </c>
    </row>
    <row r="282" spans="1:24">
      <c r="A282" s="19"/>
      <c r="B282" s="57" t="s">
        <v>20</v>
      </c>
      <c r="C282" s="58">
        <v>8</v>
      </c>
      <c r="D282" s="59">
        <v>7</v>
      </c>
      <c r="E282" s="59">
        <v>2</v>
      </c>
      <c r="F282" s="60" t="s">
        <v>715</v>
      </c>
      <c r="G282" s="58" t="s">
        <v>18</v>
      </c>
      <c r="H282" s="262"/>
      <c r="I282" s="262"/>
      <c r="J282" s="262"/>
      <c r="K282" s="262"/>
      <c r="L282" s="262"/>
      <c r="M282" s="263"/>
      <c r="N282" s="61">
        <v>4194</v>
      </c>
      <c r="O282" s="61">
        <v>4194</v>
      </c>
      <c r="P282" s="264"/>
      <c r="Q282" s="264"/>
      <c r="R282" s="36">
        <v>0</v>
      </c>
      <c r="S282" s="37">
        <v>3136053.2</v>
      </c>
      <c r="T282" s="62">
        <v>3136.1</v>
      </c>
      <c r="U282" s="20"/>
      <c r="V282" s="17" t="s">
        <v>1</v>
      </c>
      <c r="W282" s="47">
        <f t="shared" si="10"/>
        <v>74.775870290891746</v>
      </c>
      <c r="X282" s="47">
        <f t="shared" si="11"/>
        <v>74.775870290891746</v>
      </c>
    </row>
    <row r="283" spans="1:24">
      <c r="A283" s="19"/>
      <c r="B283" s="57" t="s">
        <v>177</v>
      </c>
      <c r="C283" s="58">
        <v>8</v>
      </c>
      <c r="D283" s="59">
        <v>7</v>
      </c>
      <c r="E283" s="59">
        <v>2</v>
      </c>
      <c r="F283" s="60" t="s">
        <v>697</v>
      </c>
      <c r="G283" s="58" t="s">
        <v>2</v>
      </c>
      <c r="H283" s="262"/>
      <c r="I283" s="262"/>
      <c r="J283" s="262"/>
      <c r="K283" s="262"/>
      <c r="L283" s="262"/>
      <c r="M283" s="263"/>
      <c r="N283" s="61">
        <v>910</v>
      </c>
      <c r="O283" s="61">
        <v>910</v>
      </c>
      <c r="P283" s="264"/>
      <c r="Q283" s="264"/>
      <c r="R283" s="36">
        <v>0</v>
      </c>
      <c r="S283" s="37">
        <v>888235.17</v>
      </c>
      <c r="T283" s="62">
        <v>888.2</v>
      </c>
      <c r="U283" s="20"/>
      <c r="V283" s="17" t="s">
        <v>1</v>
      </c>
      <c r="W283" s="47">
        <f t="shared" si="10"/>
        <v>97.604395604395606</v>
      </c>
      <c r="X283" s="47">
        <f t="shared" si="11"/>
        <v>97.604395604395606</v>
      </c>
    </row>
    <row r="284" spans="1:24" ht="33.75">
      <c r="A284" s="19"/>
      <c r="B284" s="57" t="s">
        <v>696</v>
      </c>
      <c r="C284" s="58">
        <v>8</v>
      </c>
      <c r="D284" s="59">
        <v>7</v>
      </c>
      <c r="E284" s="59">
        <v>2</v>
      </c>
      <c r="F284" s="60" t="s">
        <v>695</v>
      </c>
      <c r="G284" s="58" t="s">
        <v>2</v>
      </c>
      <c r="H284" s="262"/>
      <c r="I284" s="262"/>
      <c r="J284" s="262"/>
      <c r="K284" s="262"/>
      <c r="L284" s="262"/>
      <c r="M284" s="263"/>
      <c r="N284" s="61">
        <v>910</v>
      </c>
      <c r="O284" s="61">
        <v>910</v>
      </c>
      <c r="P284" s="264"/>
      <c r="Q284" s="264"/>
      <c r="R284" s="36">
        <v>0</v>
      </c>
      <c r="S284" s="37">
        <v>888235.17</v>
      </c>
      <c r="T284" s="62">
        <v>888.2</v>
      </c>
      <c r="U284" s="20"/>
      <c r="V284" s="17" t="s">
        <v>1</v>
      </c>
      <c r="W284" s="47">
        <f t="shared" si="10"/>
        <v>97.604395604395606</v>
      </c>
      <c r="X284" s="47">
        <f t="shared" si="11"/>
        <v>97.604395604395606</v>
      </c>
    </row>
    <row r="285" spans="1:24" ht="22.5">
      <c r="A285" s="19"/>
      <c r="B285" s="57" t="s">
        <v>192</v>
      </c>
      <c r="C285" s="58">
        <v>8</v>
      </c>
      <c r="D285" s="59">
        <v>7</v>
      </c>
      <c r="E285" s="59">
        <v>2</v>
      </c>
      <c r="F285" s="60" t="s">
        <v>714</v>
      </c>
      <c r="G285" s="58" t="s">
        <v>2</v>
      </c>
      <c r="H285" s="262"/>
      <c r="I285" s="262"/>
      <c r="J285" s="262"/>
      <c r="K285" s="262"/>
      <c r="L285" s="262"/>
      <c r="M285" s="263"/>
      <c r="N285" s="61">
        <v>910</v>
      </c>
      <c r="O285" s="61">
        <v>910</v>
      </c>
      <c r="P285" s="264"/>
      <c r="Q285" s="264"/>
      <c r="R285" s="36">
        <v>0</v>
      </c>
      <c r="S285" s="37">
        <v>888235.17</v>
      </c>
      <c r="T285" s="62">
        <v>888.2</v>
      </c>
      <c r="U285" s="20"/>
      <c r="V285" s="17" t="s">
        <v>1</v>
      </c>
      <c r="W285" s="47">
        <f t="shared" si="10"/>
        <v>97.604395604395606</v>
      </c>
      <c r="X285" s="47">
        <f t="shared" si="11"/>
        <v>97.604395604395606</v>
      </c>
    </row>
    <row r="286" spans="1:24" ht="22.5">
      <c r="A286" s="19"/>
      <c r="B286" s="57" t="s">
        <v>37</v>
      </c>
      <c r="C286" s="58">
        <v>8</v>
      </c>
      <c r="D286" s="59">
        <v>7</v>
      </c>
      <c r="E286" s="59">
        <v>2</v>
      </c>
      <c r="F286" s="60" t="s">
        <v>714</v>
      </c>
      <c r="G286" s="58" t="s">
        <v>36</v>
      </c>
      <c r="H286" s="262"/>
      <c r="I286" s="262"/>
      <c r="J286" s="262"/>
      <c r="K286" s="262"/>
      <c r="L286" s="262"/>
      <c r="M286" s="263"/>
      <c r="N286" s="61">
        <v>910</v>
      </c>
      <c r="O286" s="61">
        <v>910</v>
      </c>
      <c r="P286" s="264"/>
      <c r="Q286" s="264"/>
      <c r="R286" s="36">
        <v>0</v>
      </c>
      <c r="S286" s="37">
        <v>888235.17</v>
      </c>
      <c r="T286" s="62">
        <v>888.2</v>
      </c>
      <c r="U286" s="20"/>
      <c r="V286" s="17" t="s">
        <v>1</v>
      </c>
      <c r="W286" s="47">
        <f t="shared" si="10"/>
        <v>97.604395604395606</v>
      </c>
      <c r="X286" s="47">
        <f t="shared" si="11"/>
        <v>97.604395604395606</v>
      </c>
    </row>
    <row r="287" spans="1:24" ht="22.5">
      <c r="A287" s="19"/>
      <c r="B287" s="57" t="s">
        <v>35</v>
      </c>
      <c r="C287" s="58">
        <v>8</v>
      </c>
      <c r="D287" s="59">
        <v>7</v>
      </c>
      <c r="E287" s="59">
        <v>2</v>
      </c>
      <c r="F287" s="60" t="s">
        <v>714</v>
      </c>
      <c r="G287" s="58" t="s">
        <v>33</v>
      </c>
      <c r="H287" s="262"/>
      <c r="I287" s="262"/>
      <c r="J287" s="262"/>
      <c r="K287" s="262"/>
      <c r="L287" s="262"/>
      <c r="M287" s="263"/>
      <c r="N287" s="61">
        <v>910</v>
      </c>
      <c r="O287" s="61">
        <v>910</v>
      </c>
      <c r="P287" s="264"/>
      <c r="Q287" s="264"/>
      <c r="R287" s="36">
        <v>0</v>
      </c>
      <c r="S287" s="37">
        <v>888235.17</v>
      </c>
      <c r="T287" s="62">
        <v>888.2</v>
      </c>
      <c r="U287" s="20"/>
      <c r="V287" s="17" t="s">
        <v>1</v>
      </c>
      <c r="W287" s="47">
        <f t="shared" si="10"/>
        <v>97.604395604395606</v>
      </c>
      <c r="X287" s="47">
        <f t="shared" si="11"/>
        <v>97.604395604395606</v>
      </c>
    </row>
    <row r="288" spans="1:24" ht="22.5">
      <c r="A288" s="19"/>
      <c r="B288" s="57" t="s">
        <v>31</v>
      </c>
      <c r="C288" s="58">
        <v>8</v>
      </c>
      <c r="D288" s="59">
        <v>7</v>
      </c>
      <c r="E288" s="59">
        <v>2</v>
      </c>
      <c r="F288" s="60" t="s">
        <v>30</v>
      </c>
      <c r="G288" s="58" t="s">
        <v>2</v>
      </c>
      <c r="H288" s="262"/>
      <c r="I288" s="262"/>
      <c r="J288" s="262"/>
      <c r="K288" s="262"/>
      <c r="L288" s="262"/>
      <c r="M288" s="263"/>
      <c r="N288" s="61">
        <v>1230</v>
      </c>
      <c r="O288" s="61">
        <v>1230</v>
      </c>
      <c r="P288" s="264"/>
      <c r="Q288" s="264"/>
      <c r="R288" s="36">
        <v>0</v>
      </c>
      <c r="S288" s="37">
        <v>1108547.68</v>
      </c>
      <c r="T288" s="62">
        <v>1108.5999999999999</v>
      </c>
      <c r="U288" s="20"/>
      <c r="V288" s="17" t="s">
        <v>1</v>
      </c>
      <c r="W288" s="47">
        <f t="shared" si="10"/>
        <v>90.130081300813004</v>
      </c>
      <c r="X288" s="47">
        <f t="shared" si="11"/>
        <v>90.130081300813004</v>
      </c>
    </row>
    <row r="289" spans="1:24" ht="22.5">
      <c r="A289" s="19"/>
      <c r="B289" s="57" t="s">
        <v>186</v>
      </c>
      <c r="C289" s="58">
        <v>8</v>
      </c>
      <c r="D289" s="59">
        <v>7</v>
      </c>
      <c r="E289" s="59">
        <v>2</v>
      </c>
      <c r="F289" s="60" t="s">
        <v>185</v>
      </c>
      <c r="G289" s="58" t="s">
        <v>2</v>
      </c>
      <c r="H289" s="262"/>
      <c r="I289" s="262"/>
      <c r="J289" s="262"/>
      <c r="K289" s="262"/>
      <c r="L289" s="262"/>
      <c r="M289" s="263"/>
      <c r="N289" s="61">
        <v>30</v>
      </c>
      <c r="O289" s="61">
        <v>30</v>
      </c>
      <c r="P289" s="264"/>
      <c r="Q289" s="264"/>
      <c r="R289" s="36">
        <v>0</v>
      </c>
      <c r="S289" s="37">
        <v>30000</v>
      </c>
      <c r="T289" s="62">
        <v>30</v>
      </c>
      <c r="U289" s="20"/>
      <c r="V289" s="17" t="s">
        <v>1</v>
      </c>
      <c r="W289" s="47">
        <f t="shared" si="10"/>
        <v>100</v>
      </c>
      <c r="X289" s="47">
        <f t="shared" si="11"/>
        <v>100</v>
      </c>
    </row>
    <row r="290" spans="1:24" ht="22.5">
      <c r="A290" s="19"/>
      <c r="B290" s="57" t="s">
        <v>236</v>
      </c>
      <c r="C290" s="58">
        <v>8</v>
      </c>
      <c r="D290" s="59">
        <v>7</v>
      </c>
      <c r="E290" s="59">
        <v>2</v>
      </c>
      <c r="F290" s="60" t="s">
        <v>235</v>
      </c>
      <c r="G290" s="58" t="s">
        <v>2</v>
      </c>
      <c r="H290" s="262"/>
      <c r="I290" s="262"/>
      <c r="J290" s="262"/>
      <c r="K290" s="262"/>
      <c r="L290" s="262"/>
      <c r="M290" s="263"/>
      <c r="N290" s="61">
        <v>30</v>
      </c>
      <c r="O290" s="61">
        <v>30</v>
      </c>
      <c r="P290" s="264"/>
      <c r="Q290" s="264"/>
      <c r="R290" s="36">
        <v>0</v>
      </c>
      <c r="S290" s="37">
        <v>30000</v>
      </c>
      <c r="T290" s="62">
        <v>30</v>
      </c>
      <c r="U290" s="20"/>
      <c r="V290" s="17" t="s">
        <v>1</v>
      </c>
      <c r="W290" s="47">
        <f t="shared" si="10"/>
        <v>100</v>
      </c>
      <c r="X290" s="47">
        <f t="shared" si="11"/>
        <v>100</v>
      </c>
    </row>
    <row r="291" spans="1:24" ht="22.5">
      <c r="A291" s="19"/>
      <c r="B291" s="57" t="s">
        <v>25</v>
      </c>
      <c r="C291" s="58">
        <v>8</v>
      </c>
      <c r="D291" s="59">
        <v>7</v>
      </c>
      <c r="E291" s="59">
        <v>2</v>
      </c>
      <c r="F291" s="60" t="s">
        <v>713</v>
      </c>
      <c r="G291" s="58" t="s">
        <v>2</v>
      </c>
      <c r="H291" s="262"/>
      <c r="I291" s="262"/>
      <c r="J291" s="262"/>
      <c r="K291" s="262"/>
      <c r="L291" s="262"/>
      <c r="M291" s="263"/>
      <c r="N291" s="61">
        <v>30</v>
      </c>
      <c r="O291" s="61">
        <v>30</v>
      </c>
      <c r="P291" s="264"/>
      <c r="Q291" s="264"/>
      <c r="R291" s="36">
        <v>0</v>
      </c>
      <c r="S291" s="37">
        <v>30000</v>
      </c>
      <c r="T291" s="62">
        <v>30</v>
      </c>
      <c r="U291" s="20"/>
      <c r="V291" s="17" t="s">
        <v>1</v>
      </c>
      <c r="W291" s="47">
        <f t="shared" si="10"/>
        <v>100</v>
      </c>
      <c r="X291" s="47">
        <f t="shared" si="11"/>
        <v>100</v>
      </c>
    </row>
    <row r="292" spans="1:24" ht="22.5">
      <c r="A292" s="19"/>
      <c r="B292" s="57" t="s">
        <v>22</v>
      </c>
      <c r="C292" s="58">
        <v>8</v>
      </c>
      <c r="D292" s="59">
        <v>7</v>
      </c>
      <c r="E292" s="59">
        <v>2</v>
      </c>
      <c r="F292" s="60" t="s">
        <v>713</v>
      </c>
      <c r="G292" s="58" t="s">
        <v>21</v>
      </c>
      <c r="H292" s="262"/>
      <c r="I292" s="262"/>
      <c r="J292" s="262"/>
      <c r="K292" s="262"/>
      <c r="L292" s="262"/>
      <c r="M292" s="263"/>
      <c r="N292" s="61">
        <v>30</v>
      </c>
      <c r="O292" s="61">
        <v>30</v>
      </c>
      <c r="P292" s="264"/>
      <c r="Q292" s="264"/>
      <c r="R292" s="36">
        <v>0</v>
      </c>
      <c r="S292" s="37">
        <v>30000</v>
      </c>
      <c r="T292" s="62">
        <v>30</v>
      </c>
      <c r="U292" s="20"/>
      <c r="V292" s="17" t="s">
        <v>1</v>
      </c>
      <c r="W292" s="47">
        <f t="shared" si="10"/>
        <v>100</v>
      </c>
      <c r="X292" s="47">
        <f t="shared" si="11"/>
        <v>100</v>
      </c>
    </row>
    <row r="293" spans="1:24">
      <c r="A293" s="19"/>
      <c r="B293" s="57" t="s">
        <v>20</v>
      </c>
      <c r="C293" s="58">
        <v>8</v>
      </c>
      <c r="D293" s="59">
        <v>7</v>
      </c>
      <c r="E293" s="59">
        <v>2</v>
      </c>
      <c r="F293" s="60" t="s">
        <v>713</v>
      </c>
      <c r="G293" s="58" t="s">
        <v>18</v>
      </c>
      <c r="H293" s="262"/>
      <c r="I293" s="262"/>
      <c r="J293" s="262"/>
      <c r="K293" s="262"/>
      <c r="L293" s="262"/>
      <c r="M293" s="263"/>
      <c r="N293" s="61">
        <v>30</v>
      </c>
      <c r="O293" s="61">
        <v>30</v>
      </c>
      <c r="P293" s="264"/>
      <c r="Q293" s="264"/>
      <c r="R293" s="36">
        <v>0</v>
      </c>
      <c r="S293" s="37">
        <v>30000</v>
      </c>
      <c r="T293" s="62">
        <v>30</v>
      </c>
      <c r="U293" s="20"/>
      <c r="V293" s="17" t="s">
        <v>1</v>
      </c>
      <c r="W293" s="47">
        <f t="shared" si="10"/>
        <v>100</v>
      </c>
      <c r="X293" s="47">
        <f t="shared" si="11"/>
        <v>100</v>
      </c>
    </row>
    <row r="294" spans="1:24" ht="22.5">
      <c r="A294" s="19"/>
      <c r="B294" s="57" t="s">
        <v>712</v>
      </c>
      <c r="C294" s="58">
        <v>8</v>
      </c>
      <c r="D294" s="59">
        <v>7</v>
      </c>
      <c r="E294" s="59">
        <v>2</v>
      </c>
      <c r="F294" s="60" t="s">
        <v>711</v>
      </c>
      <c r="G294" s="58" t="s">
        <v>2</v>
      </c>
      <c r="H294" s="262"/>
      <c r="I294" s="262"/>
      <c r="J294" s="262"/>
      <c r="K294" s="262"/>
      <c r="L294" s="262"/>
      <c r="M294" s="263"/>
      <c r="N294" s="61">
        <v>1200</v>
      </c>
      <c r="O294" s="61">
        <v>1200</v>
      </c>
      <c r="P294" s="264"/>
      <c r="Q294" s="264"/>
      <c r="R294" s="36">
        <v>0</v>
      </c>
      <c r="S294" s="37">
        <v>1078547.68</v>
      </c>
      <c r="T294" s="62">
        <v>1078.5999999999999</v>
      </c>
      <c r="U294" s="20"/>
      <c r="V294" s="17" t="s">
        <v>1</v>
      </c>
      <c r="W294" s="47">
        <f t="shared" si="10"/>
        <v>89.883333333333326</v>
      </c>
      <c r="X294" s="47">
        <f t="shared" si="11"/>
        <v>89.883333333333326</v>
      </c>
    </row>
    <row r="295" spans="1:24" ht="45">
      <c r="A295" s="19"/>
      <c r="B295" s="57" t="s">
        <v>710</v>
      </c>
      <c r="C295" s="58">
        <v>8</v>
      </c>
      <c r="D295" s="59">
        <v>7</v>
      </c>
      <c r="E295" s="59">
        <v>2</v>
      </c>
      <c r="F295" s="60" t="s">
        <v>709</v>
      </c>
      <c r="G295" s="58" t="s">
        <v>2</v>
      </c>
      <c r="H295" s="262"/>
      <c r="I295" s="262"/>
      <c r="J295" s="262"/>
      <c r="K295" s="262"/>
      <c r="L295" s="262"/>
      <c r="M295" s="263"/>
      <c r="N295" s="61">
        <v>1200</v>
      </c>
      <c r="O295" s="61">
        <v>1200</v>
      </c>
      <c r="P295" s="264"/>
      <c r="Q295" s="264"/>
      <c r="R295" s="36">
        <v>0</v>
      </c>
      <c r="S295" s="37">
        <v>1078547.68</v>
      </c>
      <c r="T295" s="62">
        <v>1078.5999999999999</v>
      </c>
      <c r="U295" s="20"/>
      <c r="V295" s="17" t="s">
        <v>1</v>
      </c>
      <c r="W295" s="47">
        <f t="shared" si="10"/>
        <v>89.883333333333326</v>
      </c>
      <c r="X295" s="47">
        <f t="shared" si="11"/>
        <v>89.883333333333326</v>
      </c>
    </row>
    <row r="296" spans="1:24" ht="22.5">
      <c r="A296" s="19"/>
      <c r="B296" s="57" t="s">
        <v>708</v>
      </c>
      <c r="C296" s="58">
        <v>8</v>
      </c>
      <c r="D296" s="59">
        <v>7</v>
      </c>
      <c r="E296" s="59">
        <v>2</v>
      </c>
      <c r="F296" s="60" t="s">
        <v>707</v>
      </c>
      <c r="G296" s="58" t="s">
        <v>2</v>
      </c>
      <c r="H296" s="262"/>
      <c r="I296" s="262"/>
      <c r="J296" s="262"/>
      <c r="K296" s="262"/>
      <c r="L296" s="262"/>
      <c r="M296" s="263"/>
      <c r="N296" s="61">
        <v>1200</v>
      </c>
      <c r="O296" s="61">
        <v>1200</v>
      </c>
      <c r="P296" s="264"/>
      <c r="Q296" s="264"/>
      <c r="R296" s="36">
        <v>0</v>
      </c>
      <c r="S296" s="37">
        <v>1078547.68</v>
      </c>
      <c r="T296" s="62">
        <v>1078.5999999999999</v>
      </c>
      <c r="U296" s="20"/>
      <c r="V296" s="17" t="s">
        <v>1</v>
      </c>
      <c r="W296" s="47">
        <f t="shared" si="10"/>
        <v>89.883333333333326</v>
      </c>
      <c r="X296" s="47">
        <f t="shared" si="11"/>
        <v>89.883333333333326</v>
      </c>
    </row>
    <row r="297" spans="1:24" ht="22.5">
      <c r="A297" s="19"/>
      <c r="B297" s="57" t="s">
        <v>22</v>
      </c>
      <c r="C297" s="58">
        <v>8</v>
      </c>
      <c r="D297" s="59">
        <v>7</v>
      </c>
      <c r="E297" s="59">
        <v>2</v>
      </c>
      <c r="F297" s="60" t="s">
        <v>707</v>
      </c>
      <c r="G297" s="58" t="s">
        <v>21</v>
      </c>
      <c r="H297" s="262"/>
      <c r="I297" s="262"/>
      <c r="J297" s="262"/>
      <c r="K297" s="262"/>
      <c r="L297" s="262"/>
      <c r="M297" s="263"/>
      <c r="N297" s="61">
        <v>1200</v>
      </c>
      <c r="O297" s="61">
        <v>1200</v>
      </c>
      <c r="P297" s="264"/>
      <c r="Q297" s="264"/>
      <c r="R297" s="36">
        <v>0</v>
      </c>
      <c r="S297" s="37">
        <v>1078547.68</v>
      </c>
      <c r="T297" s="62">
        <v>1078.5999999999999</v>
      </c>
      <c r="U297" s="20"/>
      <c r="V297" s="17" t="s">
        <v>1</v>
      </c>
      <c r="W297" s="47">
        <f t="shared" si="10"/>
        <v>89.883333333333326</v>
      </c>
      <c r="X297" s="47">
        <f t="shared" si="11"/>
        <v>89.883333333333326</v>
      </c>
    </row>
    <row r="298" spans="1:24">
      <c r="A298" s="19"/>
      <c r="B298" s="57" t="s">
        <v>79</v>
      </c>
      <c r="C298" s="58">
        <v>8</v>
      </c>
      <c r="D298" s="59">
        <v>7</v>
      </c>
      <c r="E298" s="59">
        <v>2</v>
      </c>
      <c r="F298" s="60" t="s">
        <v>707</v>
      </c>
      <c r="G298" s="58" t="s">
        <v>77</v>
      </c>
      <c r="H298" s="262"/>
      <c r="I298" s="262"/>
      <c r="J298" s="262"/>
      <c r="K298" s="262"/>
      <c r="L298" s="262"/>
      <c r="M298" s="263"/>
      <c r="N298" s="61">
        <v>1200</v>
      </c>
      <c r="O298" s="61">
        <v>1200</v>
      </c>
      <c r="P298" s="264"/>
      <c r="Q298" s="264"/>
      <c r="R298" s="36">
        <v>0</v>
      </c>
      <c r="S298" s="37">
        <v>1078547.68</v>
      </c>
      <c r="T298" s="62">
        <v>1078.5999999999999</v>
      </c>
      <c r="U298" s="20"/>
      <c r="V298" s="17" t="s">
        <v>1</v>
      </c>
      <c r="W298" s="47">
        <f t="shared" si="10"/>
        <v>89.883333333333326</v>
      </c>
      <c r="X298" s="47">
        <f t="shared" si="11"/>
        <v>89.883333333333326</v>
      </c>
    </row>
    <row r="299" spans="1:24" ht="22.5">
      <c r="A299" s="19"/>
      <c r="B299" s="57" t="s">
        <v>55</v>
      </c>
      <c r="C299" s="58">
        <v>8</v>
      </c>
      <c r="D299" s="59">
        <v>7</v>
      </c>
      <c r="E299" s="59">
        <v>2</v>
      </c>
      <c r="F299" s="60" t="s">
        <v>54</v>
      </c>
      <c r="G299" s="58" t="s">
        <v>2</v>
      </c>
      <c r="H299" s="262"/>
      <c r="I299" s="262"/>
      <c r="J299" s="262"/>
      <c r="K299" s="262"/>
      <c r="L299" s="262"/>
      <c r="M299" s="263"/>
      <c r="N299" s="61">
        <v>2660</v>
      </c>
      <c r="O299" s="61">
        <v>2660</v>
      </c>
      <c r="P299" s="264"/>
      <c r="Q299" s="264"/>
      <c r="R299" s="36">
        <v>0</v>
      </c>
      <c r="S299" s="37">
        <v>2647531.66</v>
      </c>
      <c r="T299" s="62">
        <v>2647.5</v>
      </c>
      <c r="U299" s="20"/>
      <c r="V299" s="17" t="s">
        <v>1</v>
      </c>
      <c r="W299" s="47">
        <f t="shared" si="10"/>
        <v>99.530075187969928</v>
      </c>
      <c r="X299" s="47">
        <f t="shared" si="11"/>
        <v>99.530075187969928</v>
      </c>
    </row>
    <row r="300" spans="1:24" ht="33.75">
      <c r="A300" s="19"/>
      <c r="B300" s="57" t="s">
        <v>53</v>
      </c>
      <c r="C300" s="58">
        <v>8</v>
      </c>
      <c r="D300" s="59">
        <v>7</v>
      </c>
      <c r="E300" s="59">
        <v>2</v>
      </c>
      <c r="F300" s="60" t="s">
        <v>52</v>
      </c>
      <c r="G300" s="58" t="s">
        <v>2</v>
      </c>
      <c r="H300" s="262"/>
      <c r="I300" s="262"/>
      <c r="J300" s="262"/>
      <c r="K300" s="262"/>
      <c r="L300" s="262"/>
      <c r="M300" s="263"/>
      <c r="N300" s="61">
        <v>2660</v>
      </c>
      <c r="O300" s="61">
        <v>2660</v>
      </c>
      <c r="P300" s="264"/>
      <c r="Q300" s="264"/>
      <c r="R300" s="36">
        <v>0</v>
      </c>
      <c r="S300" s="37">
        <v>2647531.66</v>
      </c>
      <c r="T300" s="62">
        <v>2647.5</v>
      </c>
      <c r="U300" s="20"/>
      <c r="V300" s="17" t="s">
        <v>1</v>
      </c>
      <c r="W300" s="47">
        <f t="shared" si="10"/>
        <v>99.530075187969928</v>
      </c>
      <c r="X300" s="47">
        <f t="shared" si="11"/>
        <v>99.530075187969928</v>
      </c>
    </row>
    <row r="301" spans="1:24" ht="22.5">
      <c r="A301" s="19"/>
      <c r="B301" s="57" t="s">
        <v>22</v>
      </c>
      <c r="C301" s="58">
        <v>8</v>
      </c>
      <c r="D301" s="59">
        <v>7</v>
      </c>
      <c r="E301" s="59">
        <v>2</v>
      </c>
      <c r="F301" s="60" t="s">
        <v>52</v>
      </c>
      <c r="G301" s="58" t="s">
        <v>21</v>
      </c>
      <c r="H301" s="262"/>
      <c r="I301" s="262"/>
      <c r="J301" s="262"/>
      <c r="K301" s="262"/>
      <c r="L301" s="262"/>
      <c r="M301" s="263"/>
      <c r="N301" s="61">
        <v>2660</v>
      </c>
      <c r="O301" s="61">
        <v>2660</v>
      </c>
      <c r="P301" s="264"/>
      <c r="Q301" s="264"/>
      <c r="R301" s="36">
        <v>0</v>
      </c>
      <c r="S301" s="37">
        <v>2647531.66</v>
      </c>
      <c r="T301" s="62">
        <v>2647.5</v>
      </c>
      <c r="U301" s="20"/>
      <c r="V301" s="17" t="s">
        <v>1</v>
      </c>
      <c r="W301" s="47">
        <f t="shared" si="10"/>
        <v>99.530075187969928</v>
      </c>
      <c r="X301" s="47">
        <f t="shared" si="11"/>
        <v>99.530075187969928</v>
      </c>
    </row>
    <row r="302" spans="1:24">
      <c r="A302" s="19"/>
      <c r="B302" s="57" t="s">
        <v>79</v>
      </c>
      <c r="C302" s="58">
        <v>8</v>
      </c>
      <c r="D302" s="59">
        <v>7</v>
      </c>
      <c r="E302" s="59">
        <v>2</v>
      </c>
      <c r="F302" s="60" t="s">
        <v>52</v>
      </c>
      <c r="G302" s="58" t="s">
        <v>77</v>
      </c>
      <c r="H302" s="262"/>
      <c r="I302" s="262"/>
      <c r="J302" s="262"/>
      <c r="K302" s="262"/>
      <c r="L302" s="262"/>
      <c r="M302" s="263"/>
      <c r="N302" s="61">
        <v>2180</v>
      </c>
      <c r="O302" s="61">
        <v>2180</v>
      </c>
      <c r="P302" s="264"/>
      <c r="Q302" s="264"/>
      <c r="R302" s="36">
        <v>0</v>
      </c>
      <c r="S302" s="37">
        <v>2171740.7400000002</v>
      </c>
      <c r="T302" s="62">
        <v>2171.6999999999998</v>
      </c>
      <c r="U302" s="20"/>
      <c r="V302" s="17" t="s">
        <v>1</v>
      </c>
      <c r="W302" s="47">
        <f t="shared" si="10"/>
        <v>99.61926605504587</v>
      </c>
      <c r="X302" s="47">
        <f t="shared" si="11"/>
        <v>99.61926605504587</v>
      </c>
    </row>
    <row r="303" spans="1:24">
      <c r="A303" s="19"/>
      <c r="B303" s="57" t="s">
        <v>20</v>
      </c>
      <c r="C303" s="58">
        <v>8</v>
      </c>
      <c r="D303" s="59">
        <v>7</v>
      </c>
      <c r="E303" s="59">
        <v>2</v>
      </c>
      <c r="F303" s="60" t="s">
        <v>52</v>
      </c>
      <c r="G303" s="58" t="s">
        <v>18</v>
      </c>
      <c r="H303" s="262"/>
      <c r="I303" s="262"/>
      <c r="J303" s="262"/>
      <c r="K303" s="262"/>
      <c r="L303" s="262"/>
      <c r="M303" s="263"/>
      <c r="N303" s="61">
        <v>480</v>
      </c>
      <c r="O303" s="61">
        <v>480</v>
      </c>
      <c r="P303" s="264"/>
      <c r="Q303" s="264"/>
      <c r="R303" s="36">
        <v>0</v>
      </c>
      <c r="S303" s="37">
        <v>475790.92</v>
      </c>
      <c r="T303" s="62">
        <v>475.8</v>
      </c>
      <c r="U303" s="20"/>
      <c r="V303" s="17" t="s">
        <v>1</v>
      </c>
      <c r="W303" s="47">
        <f t="shared" si="10"/>
        <v>99.125000000000014</v>
      </c>
      <c r="X303" s="47">
        <f t="shared" si="11"/>
        <v>99.125000000000014</v>
      </c>
    </row>
    <row r="304" spans="1:24" ht="22.5">
      <c r="A304" s="19"/>
      <c r="B304" s="57" t="s">
        <v>278</v>
      </c>
      <c r="C304" s="58">
        <v>8</v>
      </c>
      <c r="D304" s="59">
        <v>7</v>
      </c>
      <c r="E304" s="59">
        <v>5</v>
      </c>
      <c r="F304" s="60" t="s">
        <v>15</v>
      </c>
      <c r="G304" s="58" t="s">
        <v>2</v>
      </c>
      <c r="H304" s="262"/>
      <c r="I304" s="262"/>
      <c r="J304" s="262"/>
      <c r="K304" s="262"/>
      <c r="L304" s="262"/>
      <c r="M304" s="263"/>
      <c r="N304" s="61">
        <v>52</v>
      </c>
      <c r="O304" s="61">
        <v>52</v>
      </c>
      <c r="P304" s="264"/>
      <c r="Q304" s="264"/>
      <c r="R304" s="36">
        <v>0</v>
      </c>
      <c r="S304" s="37">
        <v>28500</v>
      </c>
      <c r="T304" s="62">
        <v>28.5</v>
      </c>
      <c r="U304" s="20"/>
      <c r="V304" s="17" t="s">
        <v>1</v>
      </c>
      <c r="W304" s="47">
        <f t="shared" si="10"/>
        <v>54.807692307692314</v>
      </c>
      <c r="X304" s="47">
        <f t="shared" si="11"/>
        <v>54.807692307692314</v>
      </c>
    </row>
    <row r="305" spans="1:24" ht="22.5">
      <c r="A305" s="19"/>
      <c r="B305" s="57" t="s">
        <v>14</v>
      </c>
      <c r="C305" s="58">
        <v>8</v>
      </c>
      <c r="D305" s="59">
        <v>7</v>
      </c>
      <c r="E305" s="59">
        <v>5</v>
      </c>
      <c r="F305" s="60" t="s">
        <v>13</v>
      </c>
      <c r="G305" s="58" t="s">
        <v>2</v>
      </c>
      <c r="H305" s="262"/>
      <c r="I305" s="262"/>
      <c r="J305" s="262"/>
      <c r="K305" s="262"/>
      <c r="L305" s="262"/>
      <c r="M305" s="263"/>
      <c r="N305" s="61">
        <v>52</v>
      </c>
      <c r="O305" s="61">
        <v>52</v>
      </c>
      <c r="P305" s="264"/>
      <c r="Q305" s="264"/>
      <c r="R305" s="36">
        <v>0</v>
      </c>
      <c r="S305" s="37">
        <v>28500</v>
      </c>
      <c r="T305" s="62">
        <v>28.5</v>
      </c>
      <c r="U305" s="20"/>
      <c r="V305" s="17" t="s">
        <v>1</v>
      </c>
      <c r="W305" s="47">
        <f t="shared" si="10"/>
        <v>54.807692307692314</v>
      </c>
      <c r="X305" s="47">
        <f t="shared" si="11"/>
        <v>54.807692307692314</v>
      </c>
    </row>
    <row r="306" spans="1:24" ht="22.5">
      <c r="A306" s="19"/>
      <c r="B306" s="57" t="s">
        <v>158</v>
      </c>
      <c r="C306" s="58">
        <v>8</v>
      </c>
      <c r="D306" s="59">
        <v>7</v>
      </c>
      <c r="E306" s="59">
        <v>5</v>
      </c>
      <c r="F306" s="60" t="s">
        <v>157</v>
      </c>
      <c r="G306" s="58" t="s">
        <v>2</v>
      </c>
      <c r="H306" s="262"/>
      <c r="I306" s="262"/>
      <c r="J306" s="262"/>
      <c r="K306" s="262"/>
      <c r="L306" s="262"/>
      <c r="M306" s="263"/>
      <c r="N306" s="61">
        <v>52</v>
      </c>
      <c r="O306" s="61">
        <v>52</v>
      </c>
      <c r="P306" s="264"/>
      <c r="Q306" s="264"/>
      <c r="R306" s="36">
        <v>0</v>
      </c>
      <c r="S306" s="37">
        <v>28500</v>
      </c>
      <c r="T306" s="62">
        <v>28.5</v>
      </c>
      <c r="U306" s="20"/>
      <c r="V306" s="17" t="s">
        <v>1</v>
      </c>
      <c r="W306" s="47">
        <f t="shared" si="10"/>
        <v>54.807692307692314</v>
      </c>
      <c r="X306" s="47">
        <f t="shared" si="11"/>
        <v>54.807692307692314</v>
      </c>
    </row>
    <row r="307" spans="1:24" ht="33.75">
      <c r="A307" s="19"/>
      <c r="B307" s="57" t="s">
        <v>263</v>
      </c>
      <c r="C307" s="58">
        <v>8</v>
      </c>
      <c r="D307" s="59">
        <v>7</v>
      </c>
      <c r="E307" s="59">
        <v>5</v>
      </c>
      <c r="F307" s="60" t="s">
        <v>262</v>
      </c>
      <c r="G307" s="58" t="s">
        <v>2</v>
      </c>
      <c r="H307" s="262"/>
      <c r="I307" s="262"/>
      <c r="J307" s="262"/>
      <c r="K307" s="262"/>
      <c r="L307" s="262"/>
      <c r="M307" s="263"/>
      <c r="N307" s="61">
        <v>52</v>
      </c>
      <c r="O307" s="61">
        <v>52</v>
      </c>
      <c r="P307" s="264"/>
      <c r="Q307" s="264"/>
      <c r="R307" s="36">
        <v>0</v>
      </c>
      <c r="S307" s="37">
        <v>28500</v>
      </c>
      <c r="T307" s="62">
        <v>28.5</v>
      </c>
      <c r="U307" s="20"/>
      <c r="V307" s="17" t="s">
        <v>1</v>
      </c>
      <c r="W307" s="47">
        <f t="shared" si="10"/>
        <v>54.807692307692314</v>
      </c>
      <c r="X307" s="47">
        <f t="shared" si="11"/>
        <v>54.807692307692314</v>
      </c>
    </row>
    <row r="308" spans="1:24" ht="22.5">
      <c r="A308" s="19"/>
      <c r="B308" s="57" t="s">
        <v>261</v>
      </c>
      <c r="C308" s="58">
        <v>8</v>
      </c>
      <c r="D308" s="59">
        <v>7</v>
      </c>
      <c r="E308" s="59">
        <v>5</v>
      </c>
      <c r="F308" s="60" t="s">
        <v>260</v>
      </c>
      <c r="G308" s="58" t="s">
        <v>2</v>
      </c>
      <c r="H308" s="262"/>
      <c r="I308" s="262"/>
      <c r="J308" s="262"/>
      <c r="K308" s="262"/>
      <c r="L308" s="262"/>
      <c r="M308" s="263"/>
      <c r="N308" s="61">
        <v>52</v>
      </c>
      <c r="O308" s="61">
        <v>52</v>
      </c>
      <c r="P308" s="264"/>
      <c r="Q308" s="264"/>
      <c r="R308" s="36">
        <v>0</v>
      </c>
      <c r="S308" s="37">
        <v>28500</v>
      </c>
      <c r="T308" s="62">
        <v>28.5</v>
      </c>
      <c r="U308" s="20"/>
      <c r="V308" s="17" t="s">
        <v>1</v>
      </c>
      <c r="W308" s="47">
        <f t="shared" si="10"/>
        <v>54.807692307692314</v>
      </c>
      <c r="X308" s="47">
        <f t="shared" si="11"/>
        <v>54.807692307692314</v>
      </c>
    </row>
    <row r="309" spans="1:24" ht="22.5">
      <c r="A309" s="19"/>
      <c r="B309" s="57" t="s">
        <v>37</v>
      </c>
      <c r="C309" s="58">
        <v>8</v>
      </c>
      <c r="D309" s="59">
        <v>7</v>
      </c>
      <c r="E309" s="59">
        <v>5</v>
      </c>
      <c r="F309" s="60" t="s">
        <v>260</v>
      </c>
      <c r="G309" s="58" t="s">
        <v>36</v>
      </c>
      <c r="H309" s="262"/>
      <c r="I309" s="262"/>
      <c r="J309" s="262"/>
      <c r="K309" s="262"/>
      <c r="L309" s="262"/>
      <c r="M309" s="263"/>
      <c r="N309" s="61">
        <v>52</v>
      </c>
      <c r="O309" s="61">
        <v>52</v>
      </c>
      <c r="P309" s="264"/>
      <c r="Q309" s="264"/>
      <c r="R309" s="36">
        <v>0</v>
      </c>
      <c r="S309" s="37">
        <v>28500</v>
      </c>
      <c r="T309" s="62">
        <v>28.5</v>
      </c>
      <c r="U309" s="20"/>
      <c r="V309" s="17" t="s">
        <v>1</v>
      </c>
      <c r="W309" s="47">
        <f t="shared" si="10"/>
        <v>54.807692307692314</v>
      </c>
      <c r="X309" s="47">
        <f t="shared" si="11"/>
        <v>54.807692307692314</v>
      </c>
    </row>
    <row r="310" spans="1:24" ht="22.5">
      <c r="A310" s="19"/>
      <c r="B310" s="57" t="s">
        <v>35</v>
      </c>
      <c r="C310" s="58">
        <v>8</v>
      </c>
      <c r="D310" s="59">
        <v>7</v>
      </c>
      <c r="E310" s="59">
        <v>5</v>
      </c>
      <c r="F310" s="60" t="s">
        <v>260</v>
      </c>
      <c r="G310" s="58" t="s">
        <v>33</v>
      </c>
      <c r="H310" s="262"/>
      <c r="I310" s="262"/>
      <c r="J310" s="262"/>
      <c r="K310" s="262"/>
      <c r="L310" s="262"/>
      <c r="M310" s="263"/>
      <c r="N310" s="61">
        <v>52</v>
      </c>
      <c r="O310" s="61">
        <v>52</v>
      </c>
      <c r="P310" s="264"/>
      <c r="Q310" s="264"/>
      <c r="R310" s="36">
        <v>0</v>
      </c>
      <c r="S310" s="37">
        <v>28500</v>
      </c>
      <c r="T310" s="62">
        <v>28.5</v>
      </c>
      <c r="U310" s="20"/>
      <c r="V310" s="17" t="s">
        <v>1</v>
      </c>
      <c r="W310" s="47">
        <f t="shared" si="10"/>
        <v>54.807692307692314</v>
      </c>
      <c r="X310" s="47">
        <f t="shared" si="11"/>
        <v>54.807692307692314</v>
      </c>
    </row>
    <row r="311" spans="1:24">
      <c r="A311" s="19"/>
      <c r="B311" s="57" t="s">
        <v>249</v>
      </c>
      <c r="C311" s="58">
        <v>8</v>
      </c>
      <c r="D311" s="59">
        <v>7</v>
      </c>
      <c r="E311" s="59">
        <v>7</v>
      </c>
      <c r="F311" s="60" t="s">
        <v>15</v>
      </c>
      <c r="G311" s="58" t="s">
        <v>2</v>
      </c>
      <c r="H311" s="262"/>
      <c r="I311" s="262"/>
      <c r="J311" s="262"/>
      <c r="K311" s="262"/>
      <c r="L311" s="262"/>
      <c r="M311" s="263"/>
      <c r="N311" s="61">
        <v>5584.8</v>
      </c>
      <c r="O311" s="61">
        <v>5584.8</v>
      </c>
      <c r="P311" s="264"/>
      <c r="Q311" s="264"/>
      <c r="R311" s="36">
        <v>0</v>
      </c>
      <c r="S311" s="37">
        <v>5584132.75</v>
      </c>
      <c r="T311" s="62">
        <v>5584.1</v>
      </c>
      <c r="U311" s="20"/>
      <c r="V311" s="17" t="s">
        <v>1</v>
      </c>
      <c r="W311" s="47">
        <f t="shared" si="10"/>
        <v>99.987465979086096</v>
      </c>
      <c r="X311" s="47">
        <f t="shared" si="11"/>
        <v>99.987465979086096</v>
      </c>
    </row>
    <row r="312" spans="1:24" ht="33.75">
      <c r="A312" s="19"/>
      <c r="B312" s="57" t="s">
        <v>76</v>
      </c>
      <c r="C312" s="58">
        <v>8</v>
      </c>
      <c r="D312" s="59">
        <v>7</v>
      </c>
      <c r="E312" s="59">
        <v>7</v>
      </c>
      <c r="F312" s="60" t="s">
        <v>75</v>
      </c>
      <c r="G312" s="58" t="s">
        <v>2</v>
      </c>
      <c r="H312" s="262"/>
      <c r="I312" s="262"/>
      <c r="J312" s="262"/>
      <c r="K312" s="262"/>
      <c r="L312" s="262"/>
      <c r="M312" s="263"/>
      <c r="N312" s="61">
        <v>5584.8</v>
      </c>
      <c r="O312" s="61">
        <v>5584.8</v>
      </c>
      <c r="P312" s="264"/>
      <c r="Q312" s="264"/>
      <c r="R312" s="36">
        <v>0</v>
      </c>
      <c r="S312" s="37">
        <v>5584132.75</v>
      </c>
      <c r="T312" s="62">
        <v>5584.1</v>
      </c>
      <c r="U312" s="20"/>
      <c r="V312" s="17" t="s">
        <v>1</v>
      </c>
      <c r="W312" s="47">
        <f t="shared" si="10"/>
        <v>99.987465979086096</v>
      </c>
      <c r="X312" s="47">
        <f t="shared" si="11"/>
        <v>99.987465979086096</v>
      </c>
    </row>
    <row r="313" spans="1:24" ht="33.75">
      <c r="A313" s="19"/>
      <c r="B313" s="57" t="s">
        <v>242</v>
      </c>
      <c r="C313" s="58">
        <v>8</v>
      </c>
      <c r="D313" s="59">
        <v>7</v>
      </c>
      <c r="E313" s="59">
        <v>7</v>
      </c>
      <c r="F313" s="60" t="s">
        <v>241</v>
      </c>
      <c r="G313" s="58" t="s">
        <v>2</v>
      </c>
      <c r="H313" s="262"/>
      <c r="I313" s="262"/>
      <c r="J313" s="262"/>
      <c r="K313" s="262"/>
      <c r="L313" s="262"/>
      <c r="M313" s="263"/>
      <c r="N313" s="61">
        <v>5584.8</v>
      </c>
      <c r="O313" s="61">
        <v>5584.8</v>
      </c>
      <c r="P313" s="264"/>
      <c r="Q313" s="264"/>
      <c r="R313" s="36">
        <v>0</v>
      </c>
      <c r="S313" s="37">
        <v>5584132.75</v>
      </c>
      <c r="T313" s="62">
        <v>5584.1</v>
      </c>
      <c r="U313" s="20"/>
      <c r="V313" s="17" t="s">
        <v>1</v>
      </c>
      <c r="W313" s="47">
        <f t="shared" si="10"/>
        <v>99.987465979086096</v>
      </c>
      <c r="X313" s="47">
        <f t="shared" si="11"/>
        <v>99.987465979086096</v>
      </c>
    </row>
    <row r="314" spans="1:24" ht="33.75">
      <c r="A314" s="19"/>
      <c r="B314" s="57" t="s">
        <v>240</v>
      </c>
      <c r="C314" s="58">
        <v>8</v>
      </c>
      <c r="D314" s="59">
        <v>7</v>
      </c>
      <c r="E314" s="59">
        <v>7</v>
      </c>
      <c r="F314" s="60" t="s">
        <v>239</v>
      </c>
      <c r="G314" s="58" t="s">
        <v>2</v>
      </c>
      <c r="H314" s="262"/>
      <c r="I314" s="262"/>
      <c r="J314" s="262"/>
      <c r="K314" s="262"/>
      <c r="L314" s="262"/>
      <c r="M314" s="263"/>
      <c r="N314" s="61">
        <v>5584.8</v>
      </c>
      <c r="O314" s="61">
        <v>5584.8</v>
      </c>
      <c r="P314" s="264"/>
      <c r="Q314" s="264"/>
      <c r="R314" s="36">
        <v>0</v>
      </c>
      <c r="S314" s="37">
        <v>5584132.75</v>
      </c>
      <c r="T314" s="62">
        <v>5584.1</v>
      </c>
      <c r="U314" s="20"/>
      <c r="V314" s="17" t="s">
        <v>1</v>
      </c>
      <c r="W314" s="47">
        <f t="shared" si="10"/>
        <v>99.987465979086096</v>
      </c>
      <c r="X314" s="47">
        <f t="shared" si="11"/>
        <v>99.987465979086096</v>
      </c>
    </row>
    <row r="315" spans="1:24" ht="22.5">
      <c r="A315" s="19"/>
      <c r="B315" s="57" t="s">
        <v>706</v>
      </c>
      <c r="C315" s="58">
        <v>8</v>
      </c>
      <c r="D315" s="59">
        <v>7</v>
      </c>
      <c r="E315" s="59">
        <v>7</v>
      </c>
      <c r="F315" s="60" t="s">
        <v>705</v>
      </c>
      <c r="G315" s="58" t="s">
        <v>2</v>
      </c>
      <c r="H315" s="262"/>
      <c r="I315" s="262"/>
      <c r="J315" s="262"/>
      <c r="K315" s="262"/>
      <c r="L315" s="262"/>
      <c r="M315" s="263"/>
      <c r="N315" s="61">
        <v>3234</v>
      </c>
      <c r="O315" s="61">
        <v>3234</v>
      </c>
      <c r="P315" s="264"/>
      <c r="Q315" s="264"/>
      <c r="R315" s="36">
        <v>0</v>
      </c>
      <c r="S315" s="37">
        <v>3233934</v>
      </c>
      <c r="T315" s="62">
        <v>3233.9</v>
      </c>
      <c r="U315" s="20"/>
      <c r="V315" s="17" t="s">
        <v>1</v>
      </c>
      <c r="W315" s="47">
        <f t="shared" si="10"/>
        <v>99.996907854050704</v>
      </c>
      <c r="X315" s="47">
        <f t="shared" si="11"/>
        <v>99.996907854050704</v>
      </c>
    </row>
    <row r="316" spans="1:24" ht="22.5">
      <c r="A316" s="19"/>
      <c r="B316" s="57" t="s">
        <v>37</v>
      </c>
      <c r="C316" s="58">
        <v>8</v>
      </c>
      <c r="D316" s="59">
        <v>7</v>
      </c>
      <c r="E316" s="59">
        <v>7</v>
      </c>
      <c r="F316" s="60" t="s">
        <v>705</v>
      </c>
      <c r="G316" s="58" t="s">
        <v>36</v>
      </c>
      <c r="H316" s="262"/>
      <c r="I316" s="262"/>
      <c r="J316" s="262"/>
      <c r="K316" s="262"/>
      <c r="L316" s="262"/>
      <c r="M316" s="263"/>
      <c r="N316" s="61">
        <v>3149.4</v>
      </c>
      <c r="O316" s="61">
        <v>3149.4</v>
      </c>
      <c r="P316" s="264"/>
      <c r="Q316" s="264"/>
      <c r="R316" s="36">
        <v>0</v>
      </c>
      <c r="S316" s="37">
        <v>3149391.5</v>
      </c>
      <c r="T316" s="62">
        <v>3149.4</v>
      </c>
      <c r="U316" s="20"/>
      <c r="V316" s="17" t="s">
        <v>1</v>
      </c>
      <c r="W316" s="47">
        <f t="shared" si="10"/>
        <v>100</v>
      </c>
      <c r="X316" s="47">
        <f t="shared" si="11"/>
        <v>100</v>
      </c>
    </row>
    <row r="317" spans="1:24" ht="22.5">
      <c r="A317" s="19"/>
      <c r="B317" s="57" t="s">
        <v>35</v>
      </c>
      <c r="C317" s="58">
        <v>8</v>
      </c>
      <c r="D317" s="59">
        <v>7</v>
      </c>
      <c r="E317" s="59">
        <v>7</v>
      </c>
      <c r="F317" s="60" t="s">
        <v>705</v>
      </c>
      <c r="G317" s="58" t="s">
        <v>33</v>
      </c>
      <c r="H317" s="262"/>
      <c r="I317" s="262"/>
      <c r="J317" s="262"/>
      <c r="K317" s="262"/>
      <c r="L317" s="262"/>
      <c r="M317" s="263"/>
      <c r="N317" s="61">
        <v>3149.4</v>
      </c>
      <c r="O317" s="61">
        <v>3149.4</v>
      </c>
      <c r="P317" s="264"/>
      <c r="Q317" s="264"/>
      <c r="R317" s="36">
        <v>0</v>
      </c>
      <c r="S317" s="37">
        <v>3149391.5</v>
      </c>
      <c r="T317" s="62">
        <v>3149.4</v>
      </c>
      <c r="U317" s="20"/>
      <c r="V317" s="17" t="s">
        <v>1</v>
      </c>
      <c r="W317" s="47">
        <f t="shared" si="10"/>
        <v>100</v>
      </c>
      <c r="X317" s="47">
        <f t="shared" si="11"/>
        <v>100</v>
      </c>
    </row>
    <row r="318" spans="1:24" ht="22.5">
      <c r="A318" s="19"/>
      <c r="B318" s="57" t="s">
        <v>22</v>
      </c>
      <c r="C318" s="58">
        <v>8</v>
      </c>
      <c r="D318" s="59">
        <v>7</v>
      </c>
      <c r="E318" s="59">
        <v>7</v>
      </c>
      <c r="F318" s="60" t="s">
        <v>705</v>
      </c>
      <c r="G318" s="58" t="s">
        <v>21</v>
      </c>
      <c r="H318" s="262"/>
      <c r="I318" s="262"/>
      <c r="J318" s="262"/>
      <c r="K318" s="262"/>
      <c r="L318" s="262"/>
      <c r="M318" s="263"/>
      <c r="N318" s="61">
        <v>84.6</v>
      </c>
      <c r="O318" s="61">
        <v>84.6</v>
      </c>
      <c r="P318" s="264"/>
      <c r="Q318" s="264"/>
      <c r="R318" s="36">
        <v>0</v>
      </c>
      <c r="S318" s="37">
        <v>84542.5</v>
      </c>
      <c r="T318" s="62">
        <v>84.5</v>
      </c>
      <c r="U318" s="20"/>
      <c r="V318" s="17" t="s">
        <v>1</v>
      </c>
      <c r="W318" s="47">
        <f t="shared" si="10"/>
        <v>99.88179669030734</v>
      </c>
      <c r="X318" s="47">
        <f t="shared" si="11"/>
        <v>99.88179669030734</v>
      </c>
    </row>
    <row r="319" spans="1:24">
      <c r="A319" s="19"/>
      <c r="B319" s="57" t="s">
        <v>79</v>
      </c>
      <c r="C319" s="58">
        <v>8</v>
      </c>
      <c r="D319" s="59">
        <v>7</v>
      </c>
      <c r="E319" s="59">
        <v>7</v>
      </c>
      <c r="F319" s="60" t="s">
        <v>705</v>
      </c>
      <c r="G319" s="58" t="s">
        <v>77</v>
      </c>
      <c r="H319" s="262"/>
      <c r="I319" s="262"/>
      <c r="J319" s="262"/>
      <c r="K319" s="262"/>
      <c r="L319" s="262"/>
      <c r="M319" s="263"/>
      <c r="N319" s="61">
        <v>84.6</v>
      </c>
      <c r="O319" s="61">
        <v>84.6</v>
      </c>
      <c r="P319" s="264"/>
      <c r="Q319" s="264"/>
      <c r="R319" s="36">
        <v>0</v>
      </c>
      <c r="S319" s="37">
        <v>84542.5</v>
      </c>
      <c r="T319" s="62">
        <v>84.5</v>
      </c>
      <c r="U319" s="20"/>
      <c r="V319" s="17" t="s">
        <v>1</v>
      </c>
      <c r="W319" s="47">
        <f t="shared" si="10"/>
        <v>99.88179669030734</v>
      </c>
      <c r="X319" s="47">
        <f t="shared" si="11"/>
        <v>99.88179669030734</v>
      </c>
    </row>
    <row r="320" spans="1:24" ht="22.5">
      <c r="A320" s="19"/>
      <c r="B320" s="57" t="s">
        <v>238</v>
      </c>
      <c r="C320" s="58">
        <v>8</v>
      </c>
      <c r="D320" s="59">
        <v>7</v>
      </c>
      <c r="E320" s="59">
        <v>7</v>
      </c>
      <c r="F320" s="60" t="s">
        <v>237</v>
      </c>
      <c r="G320" s="58" t="s">
        <v>2</v>
      </c>
      <c r="H320" s="262"/>
      <c r="I320" s="262"/>
      <c r="J320" s="262"/>
      <c r="K320" s="262"/>
      <c r="L320" s="262"/>
      <c r="M320" s="263"/>
      <c r="N320" s="61">
        <v>2350.8000000000002</v>
      </c>
      <c r="O320" s="61">
        <v>2350.8000000000002</v>
      </c>
      <c r="P320" s="264"/>
      <c r="Q320" s="264"/>
      <c r="R320" s="36">
        <v>0</v>
      </c>
      <c r="S320" s="37">
        <v>2350198.75</v>
      </c>
      <c r="T320" s="62">
        <v>2350.1999999999998</v>
      </c>
      <c r="U320" s="20"/>
      <c r="V320" s="17" t="s">
        <v>1</v>
      </c>
      <c r="W320" s="47">
        <f t="shared" si="10"/>
        <v>99.974476773864197</v>
      </c>
      <c r="X320" s="47">
        <f t="shared" si="11"/>
        <v>99.974476773864197</v>
      </c>
    </row>
    <row r="321" spans="1:24" ht="22.5">
      <c r="A321" s="19"/>
      <c r="B321" s="57" t="s">
        <v>37</v>
      </c>
      <c r="C321" s="58">
        <v>8</v>
      </c>
      <c r="D321" s="59">
        <v>7</v>
      </c>
      <c r="E321" s="59">
        <v>7</v>
      </c>
      <c r="F321" s="60" t="s">
        <v>237</v>
      </c>
      <c r="G321" s="58" t="s">
        <v>36</v>
      </c>
      <c r="H321" s="262"/>
      <c r="I321" s="262"/>
      <c r="J321" s="262"/>
      <c r="K321" s="262"/>
      <c r="L321" s="262"/>
      <c r="M321" s="263"/>
      <c r="N321" s="61">
        <v>1588.6</v>
      </c>
      <c r="O321" s="61">
        <v>1588.6</v>
      </c>
      <c r="P321" s="264"/>
      <c r="Q321" s="264"/>
      <c r="R321" s="36">
        <v>0</v>
      </c>
      <c r="S321" s="37">
        <v>1588630</v>
      </c>
      <c r="T321" s="62">
        <v>1588.6</v>
      </c>
      <c r="U321" s="20"/>
      <c r="V321" s="17" t="s">
        <v>1</v>
      </c>
      <c r="W321" s="47">
        <f t="shared" si="10"/>
        <v>100</v>
      </c>
      <c r="X321" s="47">
        <f t="shared" si="11"/>
        <v>100</v>
      </c>
    </row>
    <row r="322" spans="1:24" ht="22.5">
      <c r="A322" s="19"/>
      <c r="B322" s="57" t="s">
        <v>35</v>
      </c>
      <c r="C322" s="58">
        <v>8</v>
      </c>
      <c r="D322" s="59">
        <v>7</v>
      </c>
      <c r="E322" s="59">
        <v>7</v>
      </c>
      <c r="F322" s="60" t="s">
        <v>237</v>
      </c>
      <c r="G322" s="58" t="s">
        <v>33</v>
      </c>
      <c r="H322" s="262"/>
      <c r="I322" s="262"/>
      <c r="J322" s="262"/>
      <c r="K322" s="262"/>
      <c r="L322" s="262"/>
      <c r="M322" s="263"/>
      <c r="N322" s="61">
        <v>1588.6</v>
      </c>
      <c r="O322" s="61">
        <v>1588.6</v>
      </c>
      <c r="P322" s="264"/>
      <c r="Q322" s="264"/>
      <c r="R322" s="36">
        <v>0</v>
      </c>
      <c r="S322" s="37">
        <v>1588630</v>
      </c>
      <c r="T322" s="62">
        <v>1588.6</v>
      </c>
      <c r="U322" s="20"/>
      <c r="V322" s="17" t="s">
        <v>1</v>
      </c>
      <c r="W322" s="47">
        <f t="shared" si="10"/>
        <v>100</v>
      </c>
      <c r="X322" s="47">
        <f t="shared" si="11"/>
        <v>100</v>
      </c>
    </row>
    <row r="323" spans="1:24" ht="22.5">
      <c r="A323" s="19"/>
      <c r="B323" s="57" t="s">
        <v>22</v>
      </c>
      <c r="C323" s="58">
        <v>8</v>
      </c>
      <c r="D323" s="59">
        <v>7</v>
      </c>
      <c r="E323" s="59">
        <v>7</v>
      </c>
      <c r="F323" s="60" t="s">
        <v>237</v>
      </c>
      <c r="G323" s="58" t="s">
        <v>21</v>
      </c>
      <c r="H323" s="262"/>
      <c r="I323" s="262"/>
      <c r="J323" s="262"/>
      <c r="K323" s="262"/>
      <c r="L323" s="262"/>
      <c r="M323" s="263"/>
      <c r="N323" s="61">
        <v>762.2</v>
      </c>
      <c r="O323" s="61">
        <v>762.2</v>
      </c>
      <c r="P323" s="264"/>
      <c r="Q323" s="264"/>
      <c r="R323" s="36">
        <v>0</v>
      </c>
      <c r="S323" s="37">
        <v>761568.75</v>
      </c>
      <c r="T323" s="62">
        <v>761.6</v>
      </c>
      <c r="U323" s="20"/>
      <c r="V323" s="17" t="s">
        <v>1</v>
      </c>
      <c r="W323" s="47">
        <f t="shared" si="10"/>
        <v>99.92128050380478</v>
      </c>
      <c r="X323" s="47">
        <f t="shared" si="11"/>
        <v>99.92128050380478</v>
      </c>
    </row>
    <row r="324" spans="1:24">
      <c r="A324" s="19"/>
      <c r="B324" s="57" t="s">
        <v>79</v>
      </c>
      <c r="C324" s="58">
        <v>8</v>
      </c>
      <c r="D324" s="59">
        <v>7</v>
      </c>
      <c r="E324" s="59">
        <v>7</v>
      </c>
      <c r="F324" s="60" t="s">
        <v>237</v>
      </c>
      <c r="G324" s="58" t="s">
        <v>77</v>
      </c>
      <c r="H324" s="262"/>
      <c r="I324" s="262"/>
      <c r="J324" s="262"/>
      <c r="K324" s="262"/>
      <c r="L324" s="262"/>
      <c r="M324" s="263"/>
      <c r="N324" s="61">
        <v>356</v>
      </c>
      <c r="O324" s="61">
        <v>356</v>
      </c>
      <c r="P324" s="264"/>
      <c r="Q324" s="264"/>
      <c r="R324" s="36">
        <v>0</v>
      </c>
      <c r="S324" s="37">
        <v>355414.5</v>
      </c>
      <c r="T324" s="62">
        <v>355.4</v>
      </c>
      <c r="U324" s="20"/>
      <c r="V324" s="17" t="s">
        <v>1</v>
      </c>
      <c r="W324" s="47">
        <f t="shared" si="10"/>
        <v>99.831460674157299</v>
      </c>
      <c r="X324" s="47">
        <f t="shared" si="11"/>
        <v>99.831460674157299</v>
      </c>
    </row>
    <row r="325" spans="1:24">
      <c r="A325" s="19"/>
      <c r="B325" s="57" t="s">
        <v>20</v>
      </c>
      <c r="C325" s="58">
        <v>8</v>
      </c>
      <c r="D325" s="59">
        <v>7</v>
      </c>
      <c r="E325" s="59">
        <v>7</v>
      </c>
      <c r="F325" s="60" t="s">
        <v>237</v>
      </c>
      <c r="G325" s="58" t="s">
        <v>18</v>
      </c>
      <c r="H325" s="262"/>
      <c r="I325" s="262"/>
      <c r="J325" s="262"/>
      <c r="K325" s="262"/>
      <c r="L325" s="262"/>
      <c r="M325" s="263"/>
      <c r="N325" s="61">
        <v>406.2</v>
      </c>
      <c r="O325" s="61">
        <v>406.2</v>
      </c>
      <c r="P325" s="264"/>
      <c r="Q325" s="264"/>
      <c r="R325" s="36">
        <v>0</v>
      </c>
      <c r="S325" s="37">
        <v>406154.25</v>
      </c>
      <c r="T325" s="62">
        <v>406.2</v>
      </c>
      <c r="U325" s="20"/>
      <c r="V325" s="17" t="s">
        <v>1</v>
      </c>
      <c r="W325" s="47">
        <f t="shared" si="10"/>
        <v>100</v>
      </c>
      <c r="X325" s="47">
        <f t="shared" si="11"/>
        <v>100</v>
      </c>
    </row>
    <row r="326" spans="1:24">
      <c r="A326" s="19"/>
      <c r="B326" s="57" t="s">
        <v>704</v>
      </c>
      <c r="C326" s="58">
        <v>8</v>
      </c>
      <c r="D326" s="59">
        <v>7</v>
      </c>
      <c r="E326" s="59">
        <v>9</v>
      </c>
      <c r="F326" s="60" t="s">
        <v>15</v>
      </c>
      <c r="G326" s="58" t="s">
        <v>2</v>
      </c>
      <c r="H326" s="262"/>
      <c r="I326" s="262"/>
      <c r="J326" s="262"/>
      <c r="K326" s="262"/>
      <c r="L326" s="262"/>
      <c r="M326" s="263"/>
      <c r="N326" s="61">
        <v>37228.6</v>
      </c>
      <c r="O326" s="61">
        <v>37228.699999999997</v>
      </c>
      <c r="P326" s="264"/>
      <c r="Q326" s="264"/>
      <c r="R326" s="36">
        <v>0</v>
      </c>
      <c r="S326" s="37">
        <v>36489937.970000006</v>
      </c>
      <c r="T326" s="62">
        <v>36489.9</v>
      </c>
      <c r="U326" s="20"/>
      <c r="V326" s="17" t="s">
        <v>1</v>
      </c>
      <c r="W326" s="47">
        <f t="shared" si="10"/>
        <v>98.015772819821322</v>
      </c>
      <c r="X326" s="47">
        <f t="shared" si="11"/>
        <v>98.015509539683109</v>
      </c>
    </row>
    <row r="327" spans="1:24" ht="33.75">
      <c r="A327" s="19"/>
      <c r="B327" s="57" t="s">
        <v>520</v>
      </c>
      <c r="C327" s="58">
        <v>8</v>
      </c>
      <c r="D327" s="59">
        <v>7</v>
      </c>
      <c r="E327" s="59">
        <v>9</v>
      </c>
      <c r="F327" s="60" t="s">
        <v>519</v>
      </c>
      <c r="G327" s="58" t="s">
        <v>2</v>
      </c>
      <c r="H327" s="262"/>
      <c r="I327" s="262"/>
      <c r="J327" s="262"/>
      <c r="K327" s="262"/>
      <c r="L327" s="262"/>
      <c r="M327" s="263"/>
      <c r="N327" s="61">
        <v>250</v>
      </c>
      <c r="O327" s="61">
        <v>250</v>
      </c>
      <c r="P327" s="264"/>
      <c r="Q327" s="264"/>
      <c r="R327" s="36">
        <v>0</v>
      </c>
      <c r="S327" s="37">
        <v>0</v>
      </c>
      <c r="T327" s="62">
        <v>0</v>
      </c>
      <c r="U327" s="20"/>
      <c r="V327" s="17" t="s">
        <v>1</v>
      </c>
      <c r="W327" s="47">
        <f t="shared" si="10"/>
        <v>0</v>
      </c>
      <c r="X327" s="47">
        <f t="shared" si="11"/>
        <v>0</v>
      </c>
    </row>
    <row r="328" spans="1:24">
      <c r="A328" s="19"/>
      <c r="B328" s="57" t="s">
        <v>703</v>
      </c>
      <c r="C328" s="58">
        <v>8</v>
      </c>
      <c r="D328" s="59">
        <v>7</v>
      </c>
      <c r="E328" s="59">
        <v>9</v>
      </c>
      <c r="F328" s="60" t="s">
        <v>702</v>
      </c>
      <c r="G328" s="58" t="s">
        <v>2</v>
      </c>
      <c r="H328" s="262"/>
      <c r="I328" s="262"/>
      <c r="J328" s="262"/>
      <c r="K328" s="262"/>
      <c r="L328" s="262"/>
      <c r="M328" s="263"/>
      <c r="N328" s="61">
        <v>250</v>
      </c>
      <c r="O328" s="61">
        <v>250</v>
      </c>
      <c r="P328" s="264"/>
      <c r="Q328" s="264"/>
      <c r="R328" s="36">
        <v>0</v>
      </c>
      <c r="S328" s="37">
        <v>0</v>
      </c>
      <c r="T328" s="62">
        <v>0</v>
      </c>
      <c r="U328" s="20"/>
      <c r="V328" s="17" t="s">
        <v>1</v>
      </c>
      <c r="W328" s="47">
        <f t="shared" si="10"/>
        <v>0</v>
      </c>
      <c r="X328" s="47">
        <f t="shared" si="11"/>
        <v>0</v>
      </c>
    </row>
    <row r="329" spans="1:24" ht="45">
      <c r="A329" s="19"/>
      <c r="B329" s="57" t="s">
        <v>701</v>
      </c>
      <c r="C329" s="58">
        <v>8</v>
      </c>
      <c r="D329" s="59">
        <v>7</v>
      </c>
      <c r="E329" s="59">
        <v>9</v>
      </c>
      <c r="F329" s="60" t="s">
        <v>700</v>
      </c>
      <c r="G329" s="58" t="s">
        <v>2</v>
      </c>
      <c r="H329" s="262"/>
      <c r="I329" s="262"/>
      <c r="J329" s="262"/>
      <c r="K329" s="262"/>
      <c r="L329" s="262"/>
      <c r="M329" s="263"/>
      <c r="N329" s="61">
        <v>250</v>
      </c>
      <c r="O329" s="61">
        <v>250</v>
      </c>
      <c r="P329" s="264"/>
      <c r="Q329" s="264"/>
      <c r="R329" s="36">
        <v>0</v>
      </c>
      <c r="S329" s="37">
        <v>0</v>
      </c>
      <c r="T329" s="62">
        <v>0</v>
      </c>
      <c r="U329" s="20"/>
      <c r="V329" s="17" t="s">
        <v>1</v>
      </c>
      <c r="W329" s="47">
        <f t="shared" ref="W329:W392" si="12">SUM(T329/N329*100)</f>
        <v>0</v>
      </c>
      <c r="X329" s="47">
        <f t="shared" ref="X329:X392" si="13">SUM(T329/O329*100)</f>
        <v>0</v>
      </c>
    </row>
    <row r="330" spans="1:24" ht="22.5">
      <c r="A330" s="19"/>
      <c r="B330" s="57" t="s">
        <v>699</v>
      </c>
      <c r="C330" s="58">
        <v>8</v>
      </c>
      <c r="D330" s="59">
        <v>7</v>
      </c>
      <c r="E330" s="59">
        <v>9</v>
      </c>
      <c r="F330" s="60" t="s">
        <v>698</v>
      </c>
      <c r="G330" s="58" t="s">
        <v>2</v>
      </c>
      <c r="H330" s="262"/>
      <c r="I330" s="262"/>
      <c r="J330" s="262"/>
      <c r="K330" s="262"/>
      <c r="L330" s="262"/>
      <c r="M330" s="263"/>
      <c r="N330" s="61">
        <v>250</v>
      </c>
      <c r="O330" s="61">
        <v>250</v>
      </c>
      <c r="P330" s="264"/>
      <c r="Q330" s="264"/>
      <c r="R330" s="36">
        <v>0</v>
      </c>
      <c r="S330" s="37">
        <v>0</v>
      </c>
      <c r="T330" s="62">
        <v>0</v>
      </c>
      <c r="U330" s="20"/>
      <c r="V330" s="17" t="s">
        <v>1</v>
      </c>
      <c r="W330" s="47">
        <f t="shared" si="12"/>
        <v>0</v>
      </c>
      <c r="X330" s="47">
        <f t="shared" si="13"/>
        <v>0</v>
      </c>
    </row>
    <row r="331" spans="1:24" ht="22.5">
      <c r="A331" s="19"/>
      <c r="B331" s="57" t="s">
        <v>22</v>
      </c>
      <c r="C331" s="58">
        <v>8</v>
      </c>
      <c r="D331" s="59">
        <v>7</v>
      </c>
      <c r="E331" s="59">
        <v>9</v>
      </c>
      <c r="F331" s="60" t="s">
        <v>698</v>
      </c>
      <c r="G331" s="58" t="s">
        <v>21</v>
      </c>
      <c r="H331" s="262"/>
      <c r="I331" s="262"/>
      <c r="J331" s="262"/>
      <c r="K331" s="262"/>
      <c r="L331" s="262"/>
      <c r="M331" s="263"/>
      <c r="N331" s="61">
        <v>250</v>
      </c>
      <c r="O331" s="61">
        <v>250</v>
      </c>
      <c r="P331" s="264"/>
      <c r="Q331" s="264"/>
      <c r="R331" s="36">
        <v>0</v>
      </c>
      <c r="S331" s="37">
        <v>0</v>
      </c>
      <c r="T331" s="62">
        <v>0</v>
      </c>
      <c r="U331" s="20"/>
      <c r="V331" s="17" t="s">
        <v>1</v>
      </c>
      <c r="W331" s="47">
        <f t="shared" si="12"/>
        <v>0</v>
      </c>
      <c r="X331" s="47">
        <f t="shared" si="13"/>
        <v>0</v>
      </c>
    </row>
    <row r="332" spans="1:24">
      <c r="A332" s="19"/>
      <c r="B332" s="57" t="s">
        <v>79</v>
      </c>
      <c r="C332" s="58">
        <v>8</v>
      </c>
      <c r="D332" s="59">
        <v>7</v>
      </c>
      <c r="E332" s="59">
        <v>9</v>
      </c>
      <c r="F332" s="60" t="s">
        <v>698</v>
      </c>
      <c r="G332" s="58" t="s">
        <v>77</v>
      </c>
      <c r="H332" s="262"/>
      <c r="I332" s="262"/>
      <c r="J332" s="262"/>
      <c r="K332" s="262"/>
      <c r="L332" s="262"/>
      <c r="M332" s="263"/>
      <c r="N332" s="61">
        <v>250</v>
      </c>
      <c r="O332" s="61">
        <v>250</v>
      </c>
      <c r="P332" s="264"/>
      <c r="Q332" s="264"/>
      <c r="R332" s="36">
        <v>0</v>
      </c>
      <c r="S332" s="37">
        <v>0</v>
      </c>
      <c r="T332" s="62">
        <v>0</v>
      </c>
      <c r="U332" s="20"/>
      <c r="V332" s="17" t="s">
        <v>1</v>
      </c>
      <c r="W332" s="47">
        <f t="shared" si="12"/>
        <v>0</v>
      </c>
      <c r="X332" s="47">
        <f t="shared" si="13"/>
        <v>0</v>
      </c>
    </row>
    <row r="333" spans="1:24" ht="33.75">
      <c r="A333" s="19"/>
      <c r="B333" s="57" t="s">
        <v>292</v>
      </c>
      <c r="C333" s="58">
        <v>8</v>
      </c>
      <c r="D333" s="59">
        <v>7</v>
      </c>
      <c r="E333" s="59">
        <v>9</v>
      </c>
      <c r="F333" s="60" t="s">
        <v>291</v>
      </c>
      <c r="G333" s="58" t="s">
        <v>2</v>
      </c>
      <c r="H333" s="262"/>
      <c r="I333" s="262"/>
      <c r="J333" s="262"/>
      <c r="K333" s="262"/>
      <c r="L333" s="262"/>
      <c r="M333" s="263"/>
      <c r="N333" s="61">
        <v>36978.6</v>
      </c>
      <c r="O333" s="61">
        <v>36978.699999999997</v>
      </c>
      <c r="P333" s="264"/>
      <c r="Q333" s="264"/>
      <c r="R333" s="36">
        <v>0</v>
      </c>
      <c r="S333" s="37">
        <v>36489937.970000006</v>
      </c>
      <c r="T333" s="62">
        <v>36489.9</v>
      </c>
      <c r="U333" s="20"/>
      <c r="V333" s="17" t="s">
        <v>1</v>
      </c>
      <c r="W333" s="47">
        <f t="shared" si="12"/>
        <v>98.67842481867892</v>
      </c>
      <c r="X333" s="47">
        <f t="shared" si="13"/>
        <v>98.678157966613227</v>
      </c>
    </row>
    <row r="334" spans="1:24">
      <c r="A334" s="19"/>
      <c r="B334" s="57" t="s">
        <v>689</v>
      </c>
      <c r="C334" s="58">
        <v>8</v>
      </c>
      <c r="D334" s="59">
        <v>7</v>
      </c>
      <c r="E334" s="59">
        <v>9</v>
      </c>
      <c r="F334" s="60" t="s">
        <v>688</v>
      </c>
      <c r="G334" s="58" t="s">
        <v>2</v>
      </c>
      <c r="H334" s="262"/>
      <c r="I334" s="262"/>
      <c r="J334" s="262"/>
      <c r="K334" s="262"/>
      <c r="L334" s="262"/>
      <c r="M334" s="263"/>
      <c r="N334" s="61">
        <v>973</v>
      </c>
      <c r="O334" s="61">
        <v>973</v>
      </c>
      <c r="P334" s="264"/>
      <c r="Q334" s="264"/>
      <c r="R334" s="36">
        <v>0</v>
      </c>
      <c r="S334" s="37">
        <v>971550.8</v>
      </c>
      <c r="T334" s="62">
        <v>971.5</v>
      </c>
      <c r="U334" s="20"/>
      <c r="V334" s="17" t="s">
        <v>1</v>
      </c>
      <c r="W334" s="47">
        <f t="shared" si="12"/>
        <v>99.845837615621789</v>
      </c>
      <c r="X334" s="47">
        <f t="shared" si="13"/>
        <v>99.845837615621789</v>
      </c>
    </row>
    <row r="335" spans="1:24" ht="56.25">
      <c r="A335" s="19"/>
      <c r="B335" s="57" t="s">
        <v>687</v>
      </c>
      <c r="C335" s="58">
        <v>8</v>
      </c>
      <c r="D335" s="59">
        <v>7</v>
      </c>
      <c r="E335" s="59">
        <v>9</v>
      </c>
      <c r="F335" s="60" t="s">
        <v>686</v>
      </c>
      <c r="G335" s="58" t="s">
        <v>2</v>
      </c>
      <c r="H335" s="262"/>
      <c r="I335" s="262"/>
      <c r="J335" s="262"/>
      <c r="K335" s="262"/>
      <c r="L335" s="262"/>
      <c r="M335" s="263"/>
      <c r="N335" s="61">
        <v>973</v>
      </c>
      <c r="O335" s="61">
        <v>973</v>
      </c>
      <c r="P335" s="264"/>
      <c r="Q335" s="264"/>
      <c r="R335" s="36">
        <v>0</v>
      </c>
      <c r="S335" s="37">
        <v>971550.8</v>
      </c>
      <c r="T335" s="62">
        <v>971.5</v>
      </c>
      <c r="U335" s="20"/>
      <c r="V335" s="17" t="s">
        <v>1</v>
      </c>
      <c r="W335" s="47">
        <f t="shared" si="12"/>
        <v>99.845837615621789</v>
      </c>
      <c r="X335" s="47">
        <f t="shared" si="13"/>
        <v>99.845837615621789</v>
      </c>
    </row>
    <row r="336" spans="1:24" ht="56.25">
      <c r="A336" s="19"/>
      <c r="B336" s="57" t="s">
        <v>685</v>
      </c>
      <c r="C336" s="58">
        <v>8</v>
      </c>
      <c r="D336" s="59">
        <v>7</v>
      </c>
      <c r="E336" s="59">
        <v>9</v>
      </c>
      <c r="F336" s="60" t="s">
        <v>684</v>
      </c>
      <c r="G336" s="58" t="s">
        <v>2</v>
      </c>
      <c r="H336" s="262"/>
      <c r="I336" s="262"/>
      <c r="J336" s="262"/>
      <c r="K336" s="262"/>
      <c r="L336" s="262"/>
      <c r="M336" s="263"/>
      <c r="N336" s="61">
        <v>973</v>
      </c>
      <c r="O336" s="61">
        <v>973</v>
      </c>
      <c r="P336" s="264"/>
      <c r="Q336" s="264"/>
      <c r="R336" s="36">
        <v>0</v>
      </c>
      <c r="S336" s="37">
        <v>971550.8</v>
      </c>
      <c r="T336" s="62">
        <v>971.5</v>
      </c>
      <c r="U336" s="20"/>
      <c r="V336" s="17" t="s">
        <v>1</v>
      </c>
      <c r="W336" s="47">
        <f t="shared" si="12"/>
        <v>99.845837615621789</v>
      </c>
      <c r="X336" s="47">
        <f t="shared" si="13"/>
        <v>99.845837615621789</v>
      </c>
    </row>
    <row r="337" spans="1:24" ht="56.25">
      <c r="A337" s="19"/>
      <c r="B337" s="57" t="s">
        <v>170</v>
      </c>
      <c r="C337" s="58">
        <v>8</v>
      </c>
      <c r="D337" s="59">
        <v>7</v>
      </c>
      <c r="E337" s="59">
        <v>9</v>
      </c>
      <c r="F337" s="60" t="s">
        <v>684</v>
      </c>
      <c r="G337" s="58" t="s">
        <v>169</v>
      </c>
      <c r="H337" s="262"/>
      <c r="I337" s="262"/>
      <c r="J337" s="262"/>
      <c r="K337" s="262"/>
      <c r="L337" s="262"/>
      <c r="M337" s="263"/>
      <c r="N337" s="61">
        <v>973</v>
      </c>
      <c r="O337" s="61">
        <v>973</v>
      </c>
      <c r="P337" s="264"/>
      <c r="Q337" s="264"/>
      <c r="R337" s="36">
        <v>0</v>
      </c>
      <c r="S337" s="37">
        <v>971550.8</v>
      </c>
      <c r="T337" s="62">
        <v>971.5</v>
      </c>
      <c r="U337" s="20"/>
      <c r="V337" s="17" t="s">
        <v>1</v>
      </c>
      <c r="W337" s="47">
        <f t="shared" si="12"/>
        <v>99.845837615621789</v>
      </c>
      <c r="X337" s="47">
        <f t="shared" si="13"/>
        <v>99.845837615621789</v>
      </c>
    </row>
    <row r="338" spans="1:24" ht="22.5">
      <c r="A338" s="19"/>
      <c r="B338" s="57" t="s">
        <v>630</v>
      </c>
      <c r="C338" s="58">
        <v>8</v>
      </c>
      <c r="D338" s="59">
        <v>7</v>
      </c>
      <c r="E338" s="59">
        <v>9</v>
      </c>
      <c r="F338" s="60" t="s">
        <v>684</v>
      </c>
      <c r="G338" s="58" t="s">
        <v>629</v>
      </c>
      <c r="H338" s="262"/>
      <c r="I338" s="262"/>
      <c r="J338" s="262"/>
      <c r="K338" s="262"/>
      <c r="L338" s="262"/>
      <c r="M338" s="263"/>
      <c r="N338" s="61">
        <v>973</v>
      </c>
      <c r="O338" s="61">
        <v>973</v>
      </c>
      <c r="P338" s="264"/>
      <c r="Q338" s="264"/>
      <c r="R338" s="36">
        <v>0</v>
      </c>
      <c r="S338" s="37">
        <v>971550.8</v>
      </c>
      <c r="T338" s="62">
        <v>971.5</v>
      </c>
      <c r="U338" s="20"/>
      <c r="V338" s="17" t="s">
        <v>1</v>
      </c>
      <c r="W338" s="47">
        <f t="shared" si="12"/>
        <v>99.845837615621789</v>
      </c>
      <c r="X338" s="47">
        <f t="shared" si="13"/>
        <v>99.845837615621789</v>
      </c>
    </row>
    <row r="339" spans="1:24">
      <c r="A339" s="19"/>
      <c r="B339" s="57" t="s">
        <v>177</v>
      </c>
      <c r="C339" s="58">
        <v>8</v>
      </c>
      <c r="D339" s="59">
        <v>7</v>
      </c>
      <c r="E339" s="59">
        <v>9</v>
      </c>
      <c r="F339" s="60" t="s">
        <v>697</v>
      </c>
      <c r="G339" s="58" t="s">
        <v>2</v>
      </c>
      <c r="H339" s="262"/>
      <c r="I339" s="262"/>
      <c r="J339" s="262"/>
      <c r="K339" s="262"/>
      <c r="L339" s="262"/>
      <c r="M339" s="263"/>
      <c r="N339" s="61">
        <v>36005.599999999999</v>
      </c>
      <c r="O339" s="61">
        <v>36005.699999999997</v>
      </c>
      <c r="P339" s="264"/>
      <c r="Q339" s="264"/>
      <c r="R339" s="36">
        <v>0</v>
      </c>
      <c r="S339" s="37">
        <v>35518387.170000009</v>
      </c>
      <c r="T339" s="62">
        <v>35518.400000000001</v>
      </c>
      <c r="U339" s="20"/>
      <c r="V339" s="17" t="s">
        <v>1</v>
      </c>
      <c r="W339" s="47">
        <f t="shared" si="12"/>
        <v>98.646877152442954</v>
      </c>
      <c r="X339" s="47">
        <f t="shared" si="13"/>
        <v>98.646603176719253</v>
      </c>
    </row>
    <row r="340" spans="1:24" ht="33.75">
      <c r="A340" s="19"/>
      <c r="B340" s="57" t="s">
        <v>696</v>
      </c>
      <c r="C340" s="58">
        <v>8</v>
      </c>
      <c r="D340" s="59">
        <v>7</v>
      </c>
      <c r="E340" s="59">
        <v>9</v>
      </c>
      <c r="F340" s="60" t="s">
        <v>695</v>
      </c>
      <c r="G340" s="58" t="s">
        <v>2</v>
      </c>
      <c r="H340" s="262"/>
      <c r="I340" s="262"/>
      <c r="J340" s="262"/>
      <c r="K340" s="262"/>
      <c r="L340" s="262"/>
      <c r="M340" s="263"/>
      <c r="N340" s="61">
        <v>8050.1</v>
      </c>
      <c r="O340" s="61">
        <v>8050.1</v>
      </c>
      <c r="P340" s="264"/>
      <c r="Q340" s="264"/>
      <c r="R340" s="36">
        <v>0</v>
      </c>
      <c r="S340" s="37">
        <v>7995457.5699999994</v>
      </c>
      <c r="T340" s="62">
        <v>7995.5</v>
      </c>
      <c r="U340" s="20"/>
      <c r="V340" s="17" t="s">
        <v>1</v>
      </c>
      <c r="W340" s="47">
        <f t="shared" si="12"/>
        <v>99.321747555930969</v>
      </c>
      <c r="X340" s="47">
        <f t="shared" si="13"/>
        <v>99.321747555930969</v>
      </c>
    </row>
    <row r="341" spans="1:24" ht="22.5">
      <c r="A341" s="19"/>
      <c r="B341" s="57" t="s">
        <v>232</v>
      </c>
      <c r="C341" s="58">
        <v>8</v>
      </c>
      <c r="D341" s="59">
        <v>7</v>
      </c>
      <c r="E341" s="59">
        <v>9</v>
      </c>
      <c r="F341" s="60" t="s">
        <v>694</v>
      </c>
      <c r="G341" s="58" t="s">
        <v>2</v>
      </c>
      <c r="H341" s="262"/>
      <c r="I341" s="262"/>
      <c r="J341" s="262"/>
      <c r="K341" s="262"/>
      <c r="L341" s="262"/>
      <c r="M341" s="263"/>
      <c r="N341" s="61">
        <v>8050.1</v>
      </c>
      <c r="O341" s="61">
        <v>8050.1</v>
      </c>
      <c r="P341" s="264"/>
      <c r="Q341" s="264"/>
      <c r="R341" s="36">
        <v>0</v>
      </c>
      <c r="S341" s="37">
        <v>7995457.5699999994</v>
      </c>
      <c r="T341" s="62">
        <v>7995.5</v>
      </c>
      <c r="U341" s="20"/>
      <c r="V341" s="17" t="s">
        <v>1</v>
      </c>
      <c r="W341" s="47">
        <f t="shared" si="12"/>
        <v>99.321747555930969</v>
      </c>
      <c r="X341" s="47">
        <f t="shared" si="13"/>
        <v>99.321747555930969</v>
      </c>
    </row>
    <row r="342" spans="1:24" ht="56.25">
      <c r="A342" s="19"/>
      <c r="B342" s="57" t="s">
        <v>170</v>
      </c>
      <c r="C342" s="58">
        <v>8</v>
      </c>
      <c r="D342" s="59">
        <v>7</v>
      </c>
      <c r="E342" s="59">
        <v>9</v>
      </c>
      <c r="F342" s="60" t="s">
        <v>694</v>
      </c>
      <c r="G342" s="58" t="s">
        <v>169</v>
      </c>
      <c r="H342" s="262"/>
      <c r="I342" s="262"/>
      <c r="J342" s="262"/>
      <c r="K342" s="262"/>
      <c r="L342" s="262"/>
      <c r="M342" s="263"/>
      <c r="N342" s="61">
        <v>7183.7</v>
      </c>
      <c r="O342" s="61">
        <v>7183.7</v>
      </c>
      <c r="P342" s="264"/>
      <c r="Q342" s="264"/>
      <c r="R342" s="36">
        <v>0</v>
      </c>
      <c r="S342" s="37">
        <v>7181068.4299999997</v>
      </c>
      <c r="T342" s="62">
        <v>7181.1</v>
      </c>
      <c r="U342" s="20"/>
      <c r="V342" s="17" t="s">
        <v>1</v>
      </c>
      <c r="W342" s="47">
        <f t="shared" si="12"/>
        <v>99.963806951849335</v>
      </c>
      <c r="X342" s="47">
        <f t="shared" si="13"/>
        <v>99.963806951849335</v>
      </c>
    </row>
    <row r="343" spans="1:24" ht="22.5">
      <c r="A343" s="19"/>
      <c r="B343" s="57" t="s">
        <v>630</v>
      </c>
      <c r="C343" s="58">
        <v>8</v>
      </c>
      <c r="D343" s="59">
        <v>7</v>
      </c>
      <c r="E343" s="59">
        <v>9</v>
      </c>
      <c r="F343" s="60" t="s">
        <v>694</v>
      </c>
      <c r="G343" s="58" t="s">
        <v>629</v>
      </c>
      <c r="H343" s="262"/>
      <c r="I343" s="262"/>
      <c r="J343" s="262"/>
      <c r="K343" s="262"/>
      <c r="L343" s="262"/>
      <c r="M343" s="263"/>
      <c r="N343" s="61">
        <v>7183.7</v>
      </c>
      <c r="O343" s="61">
        <v>7183.7</v>
      </c>
      <c r="P343" s="264"/>
      <c r="Q343" s="264"/>
      <c r="R343" s="36">
        <v>0</v>
      </c>
      <c r="S343" s="37">
        <v>7181068.4299999997</v>
      </c>
      <c r="T343" s="62">
        <v>7181.1</v>
      </c>
      <c r="U343" s="20"/>
      <c r="V343" s="17" t="s">
        <v>1</v>
      </c>
      <c r="W343" s="47">
        <f t="shared" si="12"/>
        <v>99.963806951849335</v>
      </c>
      <c r="X343" s="47">
        <f t="shared" si="13"/>
        <v>99.963806951849335</v>
      </c>
    </row>
    <row r="344" spans="1:24" ht="22.5">
      <c r="A344" s="19"/>
      <c r="B344" s="57" t="s">
        <v>37</v>
      </c>
      <c r="C344" s="58">
        <v>8</v>
      </c>
      <c r="D344" s="59">
        <v>7</v>
      </c>
      <c r="E344" s="59">
        <v>9</v>
      </c>
      <c r="F344" s="60" t="s">
        <v>694</v>
      </c>
      <c r="G344" s="58" t="s">
        <v>36</v>
      </c>
      <c r="H344" s="262"/>
      <c r="I344" s="262"/>
      <c r="J344" s="262"/>
      <c r="K344" s="262"/>
      <c r="L344" s="262"/>
      <c r="M344" s="263"/>
      <c r="N344" s="61">
        <v>833.8</v>
      </c>
      <c r="O344" s="61">
        <v>833.8</v>
      </c>
      <c r="P344" s="264"/>
      <c r="Q344" s="264"/>
      <c r="R344" s="36">
        <v>0</v>
      </c>
      <c r="S344" s="37">
        <v>795480.93</v>
      </c>
      <c r="T344" s="62">
        <v>795.5</v>
      </c>
      <c r="U344" s="20"/>
      <c r="V344" s="17" t="s">
        <v>1</v>
      </c>
      <c r="W344" s="47">
        <f t="shared" si="12"/>
        <v>95.40657231950108</v>
      </c>
      <c r="X344" s="47">
        <f t="shared" si="13"/>
        <v>95.40657231950108</v>
      </c>
    </row>
    <row r="345" spans="1:24" ht="22.5">
      <c r="A345" s="19"/>
      <c r="B345" s="57" t="s">
        <v>35</v>
      </c>
      <c r="C345" s="58">
        <v>8</v>
      </c>
      <c r="D345" s="59">
        <v>7</v>
      </c>
      <c r="E345" s="59">
        <v>9</v>
      </c>
      <c r="F345" s="60" t="s">
        <v>694</v>
      </c>
      <c r="G345" s="58" t="s">
        <v>33</v>
      </c>
      <c r="H345" s="262"/>
      <c r="I345" s="262"/>
      <c r="J345" s="262"/>
      <c r="K345" s="262"/>
      <c r="L345" s="262"/>
      <c r="M345" s="263"/>
      <c r="N345" s="61">
        <v>833.8</v>
      </c>
      <c r="O345" s="61">
        <v>833.8</v>
      </c>
      <c r="P345" s="264"/>
      <c r="Q345" s="264"/>
      <c r="R345" s="36">
        <v>0</v>
      </c>
      <c r="S345" s="37">
        <v>795480.93</v>
      </c>
      <c r="T345" s="62">
        <v>795.5</v>
      </c>
      <c r="U345" s="20"/>
      <c r="V345" s="17" t="s">
        <v>1</v>
      </c>
      <c r="W345" s="47">
        <f t="shared" si="12"/>
        <v>95.40657231950108</v>
      </c>
      <c r="X345" s="47">
        <f t="shared" si="13"/>
        <v>95.40657231950108</v>
      </c>
    </row>
    <row r="346" spans="1:24">
      <c r="A346" s="19"/>
      <c r="B346" s="57" t="s">
        <v>166</v>
      </c>
      <c r="C346" s="58">
        <v>8</v>
      </c>
      <c r="D346" s="59">
        <v>7</v>
      </c>
      <c r="E346" s="59">
        <v>9</v>
      </c>
      <c r="F346" s="60" t="s">
        <v>694</v>
      </c>
      <c r="G346" s="58" t="s">
        <v>165</v>
      </c>
      <c r="H346" s="262"/>
      <c r="I346" s="262"/>
      <c r="J346" s="262"/>
      <c r="K346" s="262"/>
      <c r="L346" s="262"/>
      <c r="M346" s="263"/>
      <c r="N346" s="61">
        <v>32.6</v>
      </c>
      <c r="O346" s="61">
        <v>32.6</v>
      </c>
      <c r="P346" s="264"/>
      <c r="Q346" s="264"/>
      <c r="R346" s="36">
        <v>0</v>
      </c>
      <c r="S346" s="37">
        <v>18908.21</v>
      </c>
      <c r="T346" s="62">
        <v>18.899999999999999</v>
      </c>
      <c r="U346" s="20"/>
      <c r="V346" s="17" t="s">
        <v>1</v>
      </c>
      <c r="W346" s="47">
        <f t="shared" si="12"/>
        <v>57.975460122699388</v>
      </c>
      <c r="X346" s="47">
        <f t="shared" si="13"/>
        <v>57.975460122699388</v>
      </c>
    </row>
    <row r="347" spans="1:24">
      <c r="A347" s="19"/>
      <c r="B347" s="57" t="s">
        <v>164</v>
      </c>
      <c r="C347" s="58">
        <v>8</v>
      </c>
      <c r="D347" s="59">
        <v>7</v>
      </c>
      <c r="E347" s="59">
        <v>9</v>
      </c>
      <c r="F347" s="60" t="s">
        <v>694</v>
      </c>
      <c r="G347" s="58" t="s">
        <v>162</v>
      </c>
      <c r="H347" s="262"/>
      <c r="I347" s="262"/>
      <c r="J347" s="262"/>
      <c r="K347" s="262"/>
      <c r="L347" s="262"/>
      <c r="M347" s="263"/>
      <c r="N347" s="61">
        <v>32.6</v>
      </c>
      <c r="O347" s="61">
        <v>32.6</v>
      </c>
      <c r="P347" s="264"/>
      <c r="Q347" s="264"/>
      <c r="R347" s="36">
        <v>0</v>
      </c>
      <c r="S347" s="37">
        <v>18908.21</v>
      </c>
      <c r="T347" s="62">
        <v>18.899999999999999</v>
      </c>
      <c r="U347" s="20"/>
      <c r="V347" s="17" t="s">
        <v>1</v>
      </c>
      <c r="W347" s="47">
        <f t="shared" si="12"/>
        <v>57.975460122699388</v>
      </c>
      <c r="X347" s="47">
        <f t="shared" si="13"/>
        <v>57.975460122699388</v>
      </c>
    </row>
    <row r="348" spans="1:24" ht="45">
      <c r="A348" s="19"/>
      <c r="B348" s="57" t="s">
        <v>693</v>
      </c>
      <c r="C348" s="58">
        <v>8</v>
      </c>
      <c r="D348" s="59">
        <v>7</v>
      </c>
      <c r="E348" s="59">
        <v>9</v>
      </c>
      <c r="F348" s="60" t="s">
        <v>692</v>
      </c>
      <c r="G348" s="58" t="s">
        <v>2</v>
      </c>
      <c r="H348" s="262"/>
      <c r="I348" s="262"/>
      <c r="J348" s="262"/>
      <c r="K348" s="262"/>
      <c r="L348" s="262"/>
      <c r="M348" s="263"/>
      <c r="N348" s="61">
        <v>27955.5</v>
      </c>
      <c r="O348" s="61">
        <v>27955.599999999999</v>
      </c>
      <c r="P348" s="264"/>
      <c r="Q348" s="264"/>
      <c r="R348" s="36">
        <v>0</v>
      </c>
      <c r="S348" s="37">
        <v>27522929.600000001</v>
      </c>
      <c r="T348" s="62">
        <v>27522.9</v>
      </c>
      <c r="U348" s="20"/>
      <c r="V348" s="17" t="s">
        <v>1</v>
      </c>
      <c r="W348" s="47">
        <f t="shared" si="12"/>
        <v>98.452540644953586</v>
      </c>
      <c r="X348" s="47">
        <f t="shared" si="13"/>
        <v>98.452188470288618</v>
      </c>
    </row>
    <row r="349" spans="1:24" ht="22.5">
      <c r="A349" s="19"/>
      <c r="B349" s="57" t="s">
        <v>205</v>
      </c>
      <c r="C349" s="58">
        <v>8</v>
      </c>
      <c r="D349" s="59">
        <v>7</v>
      </c>
      <c r="E349" s="59">
        <v>9</v>
      </c>
      <c r="F349" s="60" t="s">
        <v>691</v>
      </c>
      <c r="G349" s="58" t="s">
        <v>2</v>
      </c>
      <c r="H349" s="262"/>
      <c r="I349" s="262"/>
      <c r="J349" s="262"/>
      <c r="K349" s="262"/>
      <c r="L349" s="262"/>
      <c r="M349" s="263"/>
      <c r="N349" s="61">
        <v>25392.9</v>
      </c>
      <c r="O349" s="61">
        <v>25393</v>
      </c>
      <c r="P349" s="264"/>
      <c r="Q349" s="264"/>
      <c r="R349" s="36">
        <v>0</v>
      </c>
      <c r="S349" s="37">
        <v>25385557.290000003</v>
      </c>
      <c r="T349" s="62">
        <v>25385.5</v>
      </c>
      <c r="U349" s="20"/>
      <c r="V349" s="17" t="s">
        <v>1</v>
      </c>
      <c r="W349" s="47">
        <f t="shared" si="12"/>
        <v>99.970857995738953</v>
      </c>
      <c r="X349" s="47">
        <f t="shared" si="13"/>
        <v>99.970464301185373</v>
      </c>
    </row>
    <row r="350" spans="1:24" ht="56.25">
      <c r="A350" s="19"/>
      <c r="B350" s="57" t="s">
        <v>170</v>
      </c>
      <c r="C350" s="58">
        <v>8</v>
      </c>
      <c r="D350" s="59">
        <v>7</v>
      </c>
      <c r="E350" s="59">
        <v>9</v>
      </c>
      <c r="F350" s="60" t="s">
        <v>691</v>
      </c>
      <c r="G350" s="58" t="s">
        <v>169</v>
      </c>
      <c r="H350" s="262"/>
      <c r="I350" s="262"/>
      <c r="J350" s="262"/>
      <c r="K350" s="262"/>
      <c r="L350" s="262"/>
      <c r="M350" s="263"/>
      <c r="N350" s="61">
        <v>22567.8</v>
      </c>
      <c r="O350" s="61">
        <v>22567.8</v>
      </c>
      <c r="P350" s="264"/>
      <c r="Q350" s="264"/>
      <c r="R350" s="36">
        <v>0</v>
      </c>
      <c r="S350" s="37">
        <v>22566316.060000002</v>
      </c>
      <c r="T350" s="62">
        <v>22566.3</v>
      </c>
      <c r="U350" s="20"/>
      <c r="V350" s="17" t="s">
        <v>1</v>
      </c>
      <c r="W350" s="47">
        <f t="shared" si="12"/>
        <v>99.993353361869566</v>
      </c>
      <c r="X350" s="47">
        <f t="shared" si="13"/>
        <v>99.993353361869566</v>
      </c>
    </row>
    <row r="351" spans="1:24">
      <c r="A351" s="19"/>
      <c r="B351" s="57" t="s">
        <v>168</v>
      </c>
      <c r="C351" s="58">
        <v>8</v>
      </c>
      <c r="D351" s="59">
        <v>7</v>
      </c>
      <c r="E351" s="59">
        <v>9</v>
      </c>
      <c r="F351" s="60" t="s">
        <v>691</v>
      </c>
      <c r="G351" s="58" t="s">
        <v>167</v>
      </c>
      <c r="H351" s="262"/>
      <c r="I351" s="262"/>
      <c r="J351" s="262"/>
      <c r="K351" s="262"/>
      <c r="L351" s="262"/>
      <c r="M351" s="263"/>
      <c r="N351" s="61">
        <v>22567.8</v>
      </c>
      <c r="O351" s="61">
        <v>22567.8</v>
      </c>
      <c r="P351" s="264"/>
      <c r="Q351" s="264"/>
      <c r="R351" s="36">
        <v>0</v>
      </c>
      <c r="S351" s="37">
        <v>22566316.060000002</v>
      </c>
      <c r="T351" s="62">
        <v>22566.3</v>
      </c>
      <c r="U351" s="20"/>
      <c r="V351" s="17" t="s">
        <v>1</v>
      </c>
      <c r="W351" s="47">
        <f t="shared" si="12"/>
        <v>99.993353361869566</v>
      </c>
      <c r="X351" s="47">
        <f t="shared" si="13"/>
        <v>99.993353361869566</v>
      </c>
    </row>
    <row r="352" spans="1:24">
      <c r="A352" s="19"/>
      <c r="B352" s="57" t="s">
        <v>102</v>
      </c>
      <c r="C352" s="58">
        <v>8</v>
      </c>
      <c r="D352" s="59">
        <v>7</v>
      </c>
      <c r="E352" s="59">
        <v>9</v>
      </c>
      <c r="F352" s="60" t="s">
        <v>691</v>
      </c>
      <c r="G352" s="58" t="s">
        <v>101</v>
      </c>
      <c r="H352" s="262"/>
      <c r="I352" s="262"/>
      <c r="J352" s="262"/>
      <c r="K352" s="262"/>
      <c r="L352" s="262"/>
      <c r="M352" s="263"/>
      <c r="N352" s="61">
        <v>126.7</v>
      </c>
      <c r="O352" s="61">
        <v>126.8</v>
      </c>
      <c r="P352" s="264"/>
      <c r="Q352" s="264"/>
      <c r="R352" s="36">
        <v>0</v>
      </c>
      <c r="S352" s="37">
        <v>120861.03</v>
      </c>
      <c r="T352" s="62">
        <v>120.8</v>
      </c>
      <c r="U352" s="20"/>
      <c r="V352" s="17" t="s">
        <v>1</v>
      </c>
      <c r="W352" s="47">
        <f t="shared" si="12"/>
        <v>95.343330702446721</v>
      </c>
      <c r="X352" s="47">
        <f t="shared" si="13"/>
        <v>95.268138801261827</v>
      </c>
    </row>
    <row r="353" spans="1:24" ht="22.5">
      <c r="A353" s="19"/>
      <c r="B353" s="57" t="s">
        <v>100</v>
      </c>
      <c r="C353" s="58">
        <v>8</v>
      </c>
      <c r="D353" s="59">
        <v>7</v>
      </c>
      <c r="E353" s="59">
        <v>9</v>
      </c>
      <c r="F353" s="60" t="s">
        <v>691</v>
      </c>
      <c r="G353" s="58" t="s">
        <v>98</v>
      </c>
      <c r="H353" s="262"/>
      <c r="I353" s="262"/>
      <c r="J353" s="262"/>
      <c r="K353" s="262"/>
      <c r="L353" s="262"/>
      <c r="M353" s="263"/>
      <c r="N353" s="61">
        <v>126.7</v>
      </c>
      <c r="O353" s="61">
        <v>126.8</v>
      </c>
      <c r="P353" s="264"/>
      <c r="Q353" s="264"/>
      <c r="R353" s="36">
        <v>0</v>
      </c>
      <c r="S353" s="37">
        <v>120861.03</v>
      </c>
      <c r="T353" s="62">
        <v>120.8</v>
      </c>
      <c r="U353" s="20"/>
      <c r="V353" s="17" t="s">
        <v>1</v>
      </c>
      <c r="W353" s="47">
        <f t="shared" si="12"/>
        <v>95.343330702446721</v>
      </c>
      <c r="X353" s="47">
        <f t="shared" si="13"/>
        <v>95.268138801261827</v>
      </c>
    </row>
    <row r="354" spans="1:24" ht="22.5">
      <c r="A354" s="19"/>
      <c r="B354" s="57" t="s">
        <v>22</v>
      </c>
      <c r="C354" s="58">
        <v>8</v>
      </c>
      <c r="D354" s="59">
        <v>7</v>
      </c>
      <c r="E354" s="59">
        <v>9</v>
      </c>
      <c r="F354" s="60" t="s">
        <v>691</v>
      </c>
      <c r="G354" s="58" t="s">
        <v>21</v>
      </c>
      <c r="H354" s="262"/>
      <c r="I354" s="262"/>
      <c r="J354" s="262"/>
      <c r="K354" s="262"/>
      <c r="L354" s="262"/>
      <c r="M354" s="263"/>
      <c r="N354" s="61">
        <v>2698.4</v>
      </c>
      <c r="O354" s="61">
        <v>2698.4</v>
      </c>
      <c r="P354" s="264"/>
      <c r="Q354" s="264"/>
      <c r="R354" s="36">
        <v>0</v>
      </c>
      <c r="S354" s="37">
        <v>2698380.2</v>
      </c>
      <c r="T354" s="62">
        <v>2698.4</v>
      </c>
      <c r="U354" s="20"/>
      <c r="V354" s="17" t="s">
        <v>1</v>
      </c>
      <c r="W354" s="47">
        <f t="shared" si="12"/>
        <v>100</v>
      </c>
      <c r="X354" s="47">
        <f t="shared" si="13"/>
        <v>100</v>
      </c>
    </row>
    <row r="355" spans="1:24">
      <c r="A355" s="19"/>
      <c r="B355" s="57" t="s">
        <v>79</v>
      </c>
      <c r="C355" s="58">
        <v>8</v>
      </c>
      <c r="D355" s="59">
        <v>7</v>
      </c>
      <c r="E355" s="59">
        <v>9</v>
      </c>
      <c r="F355" s="60" t="s">
        <v>691</v>
      </c>
      <c r="G355" s="58" t="s">
        <v>77</v>
      </c>
      <c r="H355" s="262"/>
      <c r="I355" s="262"/>
      <c r="J355" s="262"/>
      <c r="K355" s="262"/>
      <c r="L355" s="262"/>
      <c r="M355" s="263"/>
      <c r="N355" s="61">
        <v>2698.4</v>
      </c>
      <c r="O355" s="61">
        <v>2698.4</v>
      </c>
      <c r="P355" s="264"/>
      <c r="Q355" s="264"/>
      <c r="R355" s="36">
        <v>0</v>
      </c>
      <c r="S355" s="37">
        <v>2698380.2</v>
      </c>
      <c r="T355" s="62">
        <v>2698.4</v>
      </c>
      <c r="U355" s="20"/>
      <c r="V355" s="17" t="s">
        <v>1</v>
      </c>
      <c r="W355" s="47">
        <f t="shared" si="12"/>
        <v>100</v>
      </c>
      <c r="X355" s="47">
        <f t="shared" si="13"/>
        <v>100</v>
      </c>
    </row>
    <row r="356" spans="1:24" ht="22.5">
      <c r="A356" s="19"/>
      <c r="B356" s="57" t="s">
        <v>42</v>
      </c>
      <c r="C356" s="58">
        <v>8</v>
      </c>
      <c r="D356" s="59">
        <v>7</v>
      </c>
      <c r="E356" s="59">
        <v>9</v>
      </c>
      <c r="F356" s="60" t="s">
        <v>690</v>
      </c>
      <c r="G356" s="58" t="s">
        <v>2</v>
      </c>
      <c r="H356" s="262"/>
      <c r="I356" s="262"/>
      <c r="J356" s="262"/>
      <c r="K356" s="262"/>
      <c r="L356" s="262"/>
      <c r="M356" s="263"/>
      <c r="N356" s="61">
        <v>2562.6</v>
      </c>
      <c r="O356" s="61">
        <v>2562.6</v>
      </c>
      <c r="P356" s="264"/>
      <c r="Q356" s="264"/>
      <c r="R356" s="36">
        <v>0</v>
      </c>
      <c r="S356" s="37">
        <v>2137372.31</v>
      </c>
      <c r="T356" s="62">
        <v>2137.4</v>
      </c>
      <c r="U356" s="20"/>
      <c r="V356" s="17" t="s">
        <v>1</v>
      </c>
      <c r="W356" s="47">
        <f t="shared" si="12"/>
        <v>83.40747678139391</v>
      </c>
      <c r="X356" s="47">
        <f t="shared" si="13"/>
        <v>83.40747678139391</v>
      </c>
    </row>
    <row r="357" spans="1:24" ht="56.25">
      <c r="A357" s="19"/>
      <c r="B357" s="57" t="s">
        <v>170</v>
      </c>
      <c r="C357" s="58">
        <v>8</v>
      </c>
      <c r="D357" s="59">
        <v>7</v>
      </c>
      <c r="E357" s="59">
        <v>9</v>
      </c>
      <c r="F357" s="60" t="s">
        <v>690</v>
      </c>
      <c r="G357" s="58" t="s">
        <v>169</v>
      </c>
      <c r="H357" s="262"/>
      <c r="I357" s="262"/>
      <c r="J357" s="262"/>
      <c r="K357" s="262"/>
      <c r="L357" s="262"/>
      <c r="M357" s="263"/>
      <c r="N357" s="61">
        <v>2.9</v>
      </c>
      <c r="O357" s="61">
        <v>2.9</v>
      </c>
      <c r="P357" s="264"/>
      <c r="Q357" s="264"/>
      <c r="R357" s="36">
        <v>0</v>
      </c>
      <c r="S357" s="37">
        <v>0</v>
      </c>
      <c r="T357" s="62">
        <v>0</v>
      </c>
      <c r="U357" s="20"/>
      <c r="V357" s="17" t="s">
        <v>1</v>
      </c>
      <c r="W357" s="47">
        <f t="shared" si="12"/>
        <v>0</v>
      </c>
      <c r="X357" s="47">
        <f t="shared" si="13"/>
        <v>0</v>
      </c>
    </row>
    <row r="358" spans="1:24">
      <c r="A358" s="19"/>
      <c r="B358" s="57" t="s">
        <v>168</v>
      </c>
      <c r="C358" s="58">
        <v>8</v>
      </c>
      <c r="D358" s="59">
        <v>7</v>
      </c>
      <c r="E358" s="59">
        <v>9</v>
      </c>
      <c r="F358" s="60" t="s">
        <v>690</v>
      </c>
      <c r="G358" s="58" t="s">
        <v>167</v>
      </c>
      <c r="H358" s="262"/>
      <c r="I358" s="262"/>
      <c r="J358" s="262"/>
      <c r="K358" s="262"/>
      <c r="L358" s="262"/>
      <c r="M358" s="263"/>
      <c r="N358" s="61">
        <v>2.9</v>
      </c>
      <c r="O358" s="61">
        <v>2.9</v>
      </c>
      <c r="P358" s="264"/>
      <c r="Q358" s="264"/>
      <c r="R358" s="36">
        <v>0</v>
      </c>
      <c r="S358" s="37">
        <v>0</v>
      </c>
      <c r="T358" s="62">
        <v>0</v>
      </c>
      <c r="U358" s="20"/>
      <c r="V358" s="17" t="s">
        <v>1</v>
      </c>
      <c r="W358" s="47">
        <f t="shared" si="12"/>
        <v>0</v>
      </c>
      <c r="X358" s="47">
        <f t="shared" si="13"/>
        <v>0</v>
      </c>
    </row>
    <row r="359" spans="1:24" ht="22.5">
      <c r="A359" s="19"/>
      <c r="B359" s="57" t="s">
        <v>37</v>
      </c>
      <c r="C359" s="58">
        <v>8</v>
      </c>
      <c r="D359" s="59">
        <v>7</v>
      </c>
      <c r="E359" s="59">
        <v>9</v>
      </c>
      <c r="F359" s="60" t="s">
        <v>690</v>
      </c>
      <c r="G359" s="58" t="s">
        <v>36</v>
      </c>
      <c r="H359" s="262"/>
      <c r="I359" s="262"/>
      <c r="J359" s="262"/>
      <c r="K359" s="262"/>
      <c r="L359" s="262"/>
      <c r="M359" s="263"/>
      <c r="N359" s="61">
        <v>1808.1</v>
      </c>
      <c r="O359" s="61">
        <v>1808.1</v>
      </c>
      <c r="P359" s="264"/>
      <c r="Q359" s="264"/>
      <c r="R359" s="36">
        <v>0</v>
      </c>
      <c r="S359" s="37">
        <v>1461534.01</v>
      </c>
      <c r="T359" s="62">
        <v>1461.5</v>
      </c>
      <c r="U359" s="20"/>
      <c r="V359" s="17" t="s">
        <v>1</v>
      </c>
      <c r="W359" s="47">
        <f t="shared" si="12"/>
        <v>80.830706266246338</v>
      </c>
      <c r="X359" s="47">
        <f t="shared" si="13"/>
        <v>80.830706266246338</v>
      </c>
    </row>
    <row r="360" spans="1:24" ht="22.5">
      <c r="A360" s="19"/>
      <c r="B360" s="57" t="s">
        <v>35</v>
      </c>
      <c r="C360" s="58">
        <v>8</v>
      </c>
      <c r="D360" s="59">
        <v>7</v>
      </c>
      <c r="E360" s="59">
        <v>9</v>
      </c>
      <c r="F360" s="60" t="s">
        <v>690</v>
      </c>
      <c r="G360" s="58" t="s">
        <v>33</v>
      </c>
      <c r="H360" s="262"/>
      <c r="I360" s="262"/>
      <c r="J360" s="262"/>
      <c r="K360" s="262"/>
      <c r="L360" s="262"/>
      <c r="M360" s="263"/>
      <c r="N360" s="61">
        <v>1808.1</v>
      </c>
      <c r="O360" s="61">
        <v>1808.1</v>
      </c>
      <c r="P360" s="264"/>
      <c r="Q360" s="264"/>
      <c r="R360" s="36">
        <v>0</v>
      </c>
      <c r="S360" s="37">
        <v>1461534.01</v>
      </c>
      <c r="T360" s="62">
        <v>1461.5</v>
      </c>
      <c r="U360" s="20"/>
      <c r="V360" s="17" t="s">
        <v>1</v>
      </c>
      <c r="W360" s="47">
        <f t="shared" si="12"/>
        <v>80.830706266246338</v>
      </c>
      <c r="X360" s="47">
        <f t="shared" si="13"/>
        <v>80.830706266246338</v>
      </c>
    </row>
    <row r="361" spans="1:24" ht="22.5">
      <c r="A361" s="19"/>
      <c r="B361" s="57" t="s">
        <v>22</v>
      </c>
      <c r="C361" s="58">
        <v>8</v>
      </c>
      <c r="D361" s="59">
        <v>7</v>
      </c>
      <c r="E361" s="59">
        <v>9</v>
      </c>
      <c r="F361" s="60" t="s">
        <v>690</v>
      </c>
      <c r="G361" s="58" t="s">
        <v>21</v>
      </c>
      <c r="H361" s="262"/>
      <c r="I361" s="262"/>
      <c r="J361" s="262"/>
      <c r="K361" s="262"/>
      <c r="L361" s="262"/>
      <c r="M361" s="263"/>
      <c r="N361" s="61">
        <v>746.4</v>
      </c>
      <c r="O361" s="61">
        <v>746.4</v>
      </c>
      <c r="P361" s="264"/>
      <c r="Q361" s="264"/>
      <c r="R361" s="36">
        <v>0</v>
      </c>
      <c r="S361" s="37">
        <v>670681.68999999994</v>
      </c>
      <c r="T361" s="62">
        <v>670.7</v>
      </c>
      <c r="U361" s="20"/>
      <c r="V361" s="17" t="s">
        <v>1</v>
      </c>
      <c r="W361" s="47">
        <f t="shared" si="12"/>
        <v>89.857984994640944</v>
      </c>
      <c r="X361" s="47">
        <f t="shared" si="13"/>
        <v>89.857984994640944</v>
      </c>
    </row>
    <row r="362" spans="1:24">
      <c r="A362" s="19"/>
      <c r="B362" s="57" t="s">
        <v>79</v>
      </c>
      <c r="C362" s="58">
        <v>8</v>
      </c>
      <c r="D362" s="59">
        <v>7</v>
      </c>
      <c r="E362" s="59">
        <v>9</v>
      </c>
      <c r="F362" s="60" t="s">
        <v>690</v>
      </c>
      <c r="G362" s="58" t="s">
        <v>77</v>
      </c>
      <c r="H362" s="262"/>
      <c r="I362" s="262"/>
      <c r="J362" s="262"/>
      <c r="K362" s="262"/>
      <c r="L362" s="262"/>
      <c r="M362" s="263"/>
      <c r="N362" s="61">
        <v>746.4</v>
      </c>
      <c r="O362" s="61">
        <v>746.4</v>
      </c>
      <c r="P362" s="264"/>
      <c r="Q362" s="264"/>
      <c r="R362" s="36">
        <v>0</v>
      </c>
      <c r="S362" s="37">
        <v>670681.68999999994</v>
      </c>
      <c r="T362" s="62">
        <v>670.7</v>
      </c>
      <c r="U362" s="20"/>
      <c r="V362" s="17" t="s">
        <v>1</v>
      </c>
      <c r="W362" s="47">
        <f t="shared" si="12"/>
        <v>89.857984994640944</v>
      </c>
      <c r="X362" s="47">
        <f t="shared" si="13"/>
        <v>89.857984994640944</v>
      </c>
    </row>
    <row r="363" spans="1:24">
      <c r="A363" s="19"/>
      <c r="B363" s="57" t="s">
        <v>166</v>
      </c>
      <c r="C363" s="58">
        <v>8</v>
      </c>
      <c r="D363" s="59">
        <v>7</v>
      </c>
      <c r="E363" s="59">
        <v>9</v>
      </c>
      <c r="F363" s="60" t="s">
        <v>690</v>
      </c>
      <c r="G363" s="58" t="s">
        <v>165</v>
      </c>
      <c r="H363" s="262"/>
      <c r="I363" s="262"/>
      <c r="J363" s="262"/>
      <c r="K363" s="262"/>
      <c r="L363" s="262"/>
      <c r="M363" s="263"/>
      <c r="N363" s="61">
        <v>5.2</v>
      </c>
      <c r="O363" s="61">
        <v>5.2</v>
      </c>
      <c r="P363" s="264"/>
      <c r="Q363" s="264"/>
      <c r="R363" s="36">
        <v>0</v>
      </c>
      <c r="S363" s="37">
        <v>5156.6100000000006</v>
      </c>
      <c r="T363" s="62">
        <v>5.2</v>
      </c>
      <c r="U363" s="20"/>
      <c r="V363" s="17" t="s">
        <v>1</v>
      </c>
      <c r="W363" s="47">
        <f t="shared" si="12"/>
        <v>100</v>
      </c>
      <c r="X363" s="47">
        <f t="shared" si="13"/>
        <v>100</v>
      </c>
    </row>
    <row r="364" spans="1:24">
      <c r="A364" s="19"/>
      <c r="B364" s="57" t="s">
        <v>164</v>
      </c>
      <c r="C364" s="58">
        <v>8</v>
      </c>
      <c r="D364" s="59">
        <v>7</v>
      </c>
      <c r="E364" s="59">
        <v>9</v>
      </c>
      <c r="F364" s="60" t="s">
        <v>690</v>
      </c>
      <c r="G364" s="58" t="s">
        <v>162</v>
      </c>
      <c r="H364" s="262"/>
      <c r="I364" s="262"/>
      <c r="J364" s="262"/>
      <c r="K364" s="262"/>
      <c r="L364" s="262"/>
      <c r="M364" s="263"/>
      <c r="N364" s="61">
        <v>5.2</v>
      </c>
      <c r="O364" s="61">
        <v>5.2</v>
      </c>
      <c r="P364" s="264"/>
      <c r="Q364" s="264"/>
      <c r="R364" s="36">
        <v>0</v>
      </c>
      <c r="S364" s="37">
        <v>5156.6100000000006</v>
      </c>
      <c r="T364" s="62">
        <v>5.2</v>
      </c>
      <c r="U364" s="20"/>
      <c r="V364" s="17" t="s">
        <v>1</v>
      </c>
      <c r="W364" s="47">
        <f t="shared" si="12"/>
        <v>100</v>
      </c>
      <c r="X364" s="47">
        <f t="shared" si="13"/>
        <v>100</v>
      </c>
    </row>
    <row r="365" spans="1:24">
      <c r="A365" s="19"/>
      <c r="B365" s="63" t="s">
        <v>160</v>
      </c>
      <c r="C365" s="33">
        <v>8</v>
      </c>
      <c r="D365" s="34">
        <v>10</v>
      </c>
      <c r="E365" s="34">
        <v>0</v>
      </c>
      <c r="F365" s="35" t="s">
        <v>15</v>
      </c>
      <c r="G365" s="33" t="s">
        <v>2</v>
      </c>
      <c r="H365" s="266"/>
      <c r="I365" s="266"/>
      <c r="J365" s="266"/>
      <c r="K365" s="266"/>
      <c r="L365" s="266"/>
      <c r="M365" s="267"/>
      <c r="N365" s="45">
        <v>21282</v>
      </c>
      <c r="O365" s="45">
        <v>21282</v>
      </c>
      <c r="P365" s="268"/>
      <c r="Q365" s="268"/>
      <c r="R365" s="38">
        <v>0</v>
      </c>
      <c r="S365" s="39">
        <v>14925354.800000001</v>
      </c>
      <c r="T365" s="40">
        <v>14925.3</v>
      </c>
      <c r="U365" s="64"/>
      <c r="V365" s="65" t="s">
        <v>1</v>
      </c>
      <c r="W365" s="66">
        <f t="shared" si="12"/>
        <v>70.131096701437841</v>
      </c>
      <c r="X365" s="66">
        <f t="shared" si="13"/>
        <v>70.131096701437841</v>
      </c>
    </row>
    <row r="366" spans="1:24">
      <c r="A366" s="19"/>
      <c r="B366" s="57" t="s">
        <v>110</v>
      </c>
      <c r="C366" s="58">
        <v>8</v>
      </c>
      <c r="D366" s="59">
        <v>10</v>
      </c>
      <c r="E366" s="59">
        <v>4</v>
      </c>
      <c r="F366" s="60" t="s">
        <v>15</v>
      </c>
      <c r="G366" s="58" t="s">
        <v>2</v>
      </c>
      <c r="H366" s="262"/>
      <c r="I366" s="262"/>
      <c r="J366" s="262"/>
      <c r="K366" s="262"/>
      <c r="L366" s="262"/>
      <c r="M366" s="263"/>
      <c r="N366" s="61">
        <v>21282</v>
      </c>
      <c r="O366" s="61">
        <v>21282</v>
      </c>
      <c r="P366" s="264"/>
      <c r="Q366" s="264"/>
      <c r="R366" s="36">
        <v>0</v>
      </c>
      <c r="S366" s="37">
        <v>14925354.800000001</v>
      </c>
      <c r="T366" s="62">
        <v>14925.3</v>
      </c>
      <c r="U366" s="20"/>
      <c r="V366" s="17" t="s">
        <v>1</v>
      </c>
      <c r="W366" s="47">
        <f t="shared" si="12"/>
        <v>70.131096701437841</v>
      </c>
      <c r="X366" s="47">
        <f t="shared" si="13"/>
        <v>70.131096701437841</v>
      </c>
    </row>
    <row r="367" spans="1:24" ht="33.75">
      <c r="A367" s="19"/>
      <c r="B367" s="57" t="s">
        <v>292</v>
      </c>
      <c r="C367" s="58">
        <v>8</v>
      </c>
      <c r="D367" s="59">
        <v>10</v>
      </c>
      <c r="E367" s="59">
        <v>4</v>
      </c>
      <c r="F367" s="60" t="s">
        <v>291</v>
      </c>
      <c r="G367" s="58" t="s">
        <v>2</v>
      </c>
      <c r="H367" s="262"/>
      <c r="I367" s="262"/>
      <c r="J367" s="262"/>
      <c r="K367" s="262"/>
      <c r="L367" s="262"/>
      <c r="M367" s="263"/>
      <c r="N367" s="61">
        <v>21282</v>
      </c>
      <c r="O367" s="61">
        <v>21282</v>
      </c>
      <c r="P367" s="264"/>
      <c r="Q367" s="264"/>
      <c r="R367" s="36">
        <v>0</v>
      </c>
      <c r="S367" s="37">
        <v>14925354.800000001</v>
      </c>
      <c r="T367" s="62">
        <v>14925.3</v>
      </c>
      <c r="U367" s="20"/>
      <c r="V367" s="17" t="s">
        <v>1</v>
      </c>
      <c r="W367" s="47">
        <f t="shared" si="12"/>
        <v>70.131096701437841</v>
      </c>
      <c r="X367" s="47">
        <f t="shared" si="13"/>
        <v>70.131096701437841</v>
      </c>
    </row>
    <row r="368" spans="1:24">
      <c r="A368" s="19"/>
      <c r="B368" s="57" t="s">
        <v>689</v>
      </c>
      <c r="C368" s="58">
        <v>8</v>
      </c>
      <c r="D368" s="59">
        <v>10</v>
      </c>
      <c r="E368" s="59">
        <v>4</v>
      </c>
      <c r="F368" s="60" t="s">
        <v>688</v>
      </c>
      <c r="G368" s="58" t="s">
        <v>2</v>
      </c>
      <c r="H368" s="262"/>
      <c r="I368" s="262"/>
      <c r="J368" s="262"/>
      <c r="K368" s="262"/>
      <c r="L368" s="262"/>
      <c r="M368" s="263"/>
      <c r="N368" s="61">
        <v>21282</v>
      </c>
      <c r="O368" s="61">
        <v>21282</v>
      </c>
      <c r="P368" s="264"/>
      <c r="Q368" s="264"/>
      <c r="R368" s="36">
        <v>0</v>
      </c>
      <c r="S368" s="37">
        <v>14925354.800000001</v>
      </c>
      <c r="T368" s="62">
        <v>14925.3</v>
      </c>
      <c r="U368" s="20"/>
      <c r="V368" s="17" t="s">
        <v>1</v>
      </c>
      <c r="W368" s="47">
        <f t="shared" si="12"/>
        <v>70.131096701437841</v>
      </c>
      <c r="X368" s="47">
        <f t="shared" si="13"/>
        <v>70.131096701437841</v>
      </c>
    </row>
    <row r="369" spans="1:24" ht="56.25">
      <c r="A369" s="19"/>
      <c r="B369" s="57" t="s">
        <v>687</v>
      </c>
      <c r="C369" s="58">
        <v>8</v>
      </c>
      <c r="D369" s="59">
        <v>10</v>
      </c>
      <c r="E369" s="59">
        <v>4</v>
      </c>
      <c r="F369" s="60" t="s">
        <v>686</v>
      </c>
      <c r="G369" s="58" t="s">
        <v>2</v>
      </c>
      <c r="H369" s="262"/>
      <c r="I369" s="262"/>
      <c r="J369" s="262"/>
      <c r="K369" s="262"/>
      <c r="L369" s="262"/>
      <c r="M369" s="263"/>
      <c r="N369" s="61">
        <v>21282</v>
      </c>
      <c r="O369" s="61">
        <v>21282</v>
      </c>
      <c r="P369" s="264"/>
      <c r="Q369" s="264"/>
      <c r="R369" s="36">
        <v>0</v>
      </c>
      <c r="S369" s="37">
        <v>14925354.800000001</v>
      </c>
      <c r="T369" s="62">
        <v>14925.3</v>
      </c>
      <c r="U369" s="20"/>
      <c r="V369" s="17" t="s">
        <v>1</v>
      </c>
      <c r="W369" s="47">
        <f t="shared" si="12"/>
        <v>70.131096701437841</v>
      </c>
      <c r="X369" s="47">
        <f t="shared" si="13"/>
        <v>70.131096701437841</v>
      </c>
    </row>
    <row r="370" spans="1:24" ht="56.25">
      <c r="A370" s="19"/>
      <c r="B370" s="57" t="s">
        <v>685</v>
      </c>
      <c r="C370" s="58">
        <v>8</v>
      </c>
      <c r="D370" s="59">
        <v>10</v>
      </c>
      <c r="E370" s="59">
        <v>4</v>
      </c>
      <c r="F370" s="60" t="s">
        <v>684</v>
      </c>
      <c r="G370" s="58" t="s">
        <v>2</v>
      </c>
      <c r="H370" s="262"/>
      <c r="I370" s="262"/>
      <c r="J370" s="262"/>
      <c r="K370" s="262"/>
      <c r="L370" s="262"/>
      <c r="M370" s="263"/>
      <c r="N370" s="61">
        <v>21282</v>
      </c>
      <c r="O370" s="61">
        <v>21282</v>
      </c>
      <c r="P370" s="264"/>
      <c r="Q370" s="264"/>
      <c r="R370" s="36">
        <v>0</v>
      </c>
      <c r="S370" s="37">
        <v>14925354.800000001</v>
      </c>
      <c r="T370" s="62">
        <v>14925.3</v>
      </c>
      <c r="U370" s="20"/>
      <c r="V370" s="17" t="s">
        <v>1</v>
      </c>
      <c r="W370" s="47">
        <f t="shared" si="12"/>
        <v>70.131096701437841</v>
      </c>
      <c r="X370" s="47">
        <f t="shared" si="13"/>
        <v>70.131096701437841</v>
      </c>
    </row>
    <row r="371" spans="1:24" ht="22.5">
      <c r="A371" s="19"/>
      <c r="B371" s="57" t="s">
        <v>37</v>
      </c>
      <c r="C371" s="58">
        <v>8</v>
      </c>
      <c r="D371" s="59">
        <v>10</v>
      </c>
      <c r="E371" s="59">
        <v>4</v>
      </c>
      <c r="F371" s="60" t="s">
        <v>684</v>
      </c>
      <c r="G371" s="58" t="s">
        <v>36</v>
      </c>
      <c r="H371" s="262"/>
      <c r="I371" s="262"/>
      <c r="J371" s="262"/>
      <c r="K371" s="262"/>
      <c r="L371" s="262"/>
      <c r="M371" s="263"/>
      <c r="N371" s="61">
        <v>315</v>
      </c>
      <c r="O371" s="61">
        <v>315</v>
      </c>
      <c r="P371" s="264"/>
      <c r="Q371" s="264"/>
      <c r="R371" s="36">
        <v>0</v>
      </c>
      <c r="S371" s="37">
        <v>89213</v>
      </c>
      <c r="T371" s="62">
        <v>89.2</v>
      </c>
      <c r="U371" s="20"/>
      <c r="V371" s="17" t="s">
        <v>1</v>
      </c>
      <c r="W371" s="47">
        <f t="shared" si="12"/>
        <v>28.31746031746032</v>
      </c>
      <c r="X371" s="47">
        <f t="shared" si="13"/>
        <v>28.31746031746032</v>
      </c>
    </row>
    <row r="372" spans="1:24" ht="22.5">
      <c r="A372" s="19"/>
      <c r="B372" s="57" t="s">
        <v>35</v>
      </c>
      <c r="C372" s="58">
        <v>8</v>
      </c>
      <c r="D372" s="59">
        <v>10</v>
      </c>
      <c r="E372" s="59">
        <v>4</v>
      </c>
      <c r="F372" s="60" t="s">
        <v>684</v>
      </c>
      <c r="G372" s="58" t="s">
        <v>33</v>
      </c>
      <c r="H372" s="262"/>
      <c r="I372" s="262"/>
      <c r="J372" s="262"/>
      <c r="K372" s="262"/>
      <c r="L372" s="262"/>
      <c r="M372" s="263"/>
      <c r="N372" s="61">
        <v>315</v>
      </c>
      <c r="O372" s="61">
        <v>315</v>
      </c>
      <c r="P372" s="264"/>
      <c r="Q372" s="264"/>
      <c r="R372" s="36">
        <v>0</v>
      </c>
      <c r="S372" s="37">
        <v>89213</v>
      </c>
      <c r="T372" s="62">
        <v>89.2</v>
      </c>
      <c r="U372" s="20"/>
      <c r="V372" s="17" t="s">
        <v>1</v>
      </c>
      <c r="W372" s="47">
        <f t="shared" si="12"/>
        <v>28.31746031746032</v>
      </c>
      <c r="X372" s="47">
        <f t="shared" si="13"/>
        <v>28.31746031746032</v>
      </c>
    </row>
    <row r="373" spans="1:24">
      <c r="A373" s="19"/>
      <c r="B373" s="57" t="s">
        <v>102</v>
      </c>
      <c r="C373" s="58">
        <v>8</v>
      </c>
      <c r="D373" s="59">
        <v>10</v>
      </c>
      <c r="E373" s="59">
        <v>4</v>
      </c>
      <c r="F373" s="60" t="s">
        <v>684</v>
      </c>
      <c r="G373" s="58" t="s">
        <v>101</v>
      </c>
      <c r="H373" s="262"/>
      <c r="I373" s="262"/>
      <c r="J373" s="262"/>
      <c r="K373" s="262"/>
      <c r="L373" s="262"/>
      <c r="M373" s="263"/>
      <c r="N373" s="61">
        <v>20967</v>
      </c>
      <c r="O373" s="61">
        <v>20967</v>
      </c>
      <c r="P373" s="264"/>
      <c r="Q373" s="264"/>
      <c r="R373" s="36">
        <v>0</v>
      </c>
      <c r="S373" s="37">
        <v>14836141.800000001</v>
      </c>
      <c r="T373" s="62">
        <v>14836.1</v>
      </c>
      <c r="U373" s="20"/>
      <c r="V373" s="17" t="s">
        <v>1</v>
      </c>
      <c r="W373" s="47">
        <f t="shared" si="12"/>
        <v>70.759288405589743</v>
      </c>
      <c r="X373" s="47">
        <f t="shared" si="13"/>
        <v>70.759288405589743</v>
      </c>
    </row>
    <row r="374" spans="1:24" ht="22.5">
      <c r="A374" s="19"/>
      <c r="B374" s="57" t="s">
        <v>100</v>
      </c>
      <c r="C374" s="58">
        <v>8</v>
      </c>
      <c r="D374" s="59">
        <v>10</v>
      </c>
      <c r="E374" s="59">
        <v>4</v>
      </c>
      <c r="F374" s="60" t="s">
        <v>684</v>
      </c>
      <c r="G374" s="58" t="s">
        <v>98</v>
      </c>
      <c r="H374" s="262"/>
      <c r="I374" s="262"/>
      <c r="J374" s="262"/>
      <c r="K374" s="262"/>
      <c r="L374" s="262"/>
      <c r="M374" s="263"/>
      <c r="N374" s="61">
        <v>20967</v>
      </c>
      <c r="O374" s="61">
        <v>20967</v>
      </c>
      <c r="P374" s="264"/>
      <c r="Q374" s="264"/>
      <c r="R374" s="36">
        <v>0</v>
      </c>
      <c r="S374" s="37">
        <v>14836141.800000001</v>
      </c>
      <c r="T374" s="62">
        <v>14836.1</v>
      </c>
      <c r="U374" s="20"/>
      <c r="V374" s="17" t="s">
        <v>1</v>
      </c>
      <c r="W374" s="47">
        <f t="shared" si="12"/>
        <v>70.759288405589743</v>
      </c>
      <c r="X374" s="47">
        <f t="shared" si="13"/>
        <v>70.759288405589743</v>
      </c>
    </row>
    <row r="375" spans="1:24" ht="33.75">
      <c r="A375" s="19"/>
      <c r="B375" s="67" t="s">
        <v>683</v>
      </c>
      <c r="C375" s="28">
        <v>15</v>
      </c>
      <c r="D375" s="48">
        <v>0</v>
      </c>
      <c r="E375" s="48">
        <v>0</v>
      </c>
      <c r="F375" s="49" t="s">
        <v>15</v>
      </c>
      <c r="G375" s="28" t="s">
        <v>2</v>
      </c>
      <c r="H375" s="297"/>
      <c r="I375" s="297"/>
      <c r="J375" s="297"/>
      <c r="K375" s="297"/>
      <c r="L375" s="297"/>
      <c r="M375" s="298"/>
      <c r="N375" s="50">
        <v>2548.6</v>
      </c>
      <c r="O375" s="50">
        <v>2548.6</v>
      </c>
      <c r="P375" s="296"/>
      <c r="Q375" s="296"/>
      <c r="R375" s="51">
        <v>0</v>
      </c>
      <c r="S375" s="52">
        <v>2541782.6500000004</v>
      </c>
      <c r="T375" s="53">
        <v>2541.8000000000002</v>
      </c>
      <c r="U375" s="68"/>
      <c r="V375" s="69" t="s">
        <v>1</v>
      </c>
      <c r="W375" s="70">
        <f t="shared" si="12"/>
        <v>99.733186847681083</v>
      </c>
      <c r="X375" s="70">
        <f t="shared" si="13"/>
        <v>99.733186847681083</v>
      </c>
    </row>
    <row r="376" spans="1:24">
      <c r="A376" s="19"/>
      <c r="B376" s="63" t="s">
        <v>658</v>
      </c>
      <c r="C376" s="33">
        <v>15</v>
      </c>
      <c r="D376" s="34">
        <v>1</v>
      </c>
      <c r="E376" s="34">
        <v>0</v>
      </c>
      <c r="F376" s="35" t="s">
        <v>15</v>
      </c>
      <c r="G376" s="33" t="s">
        <v>2</v>
      </c>
      <c r="H376" s="266"/>
      <c r="I376" s="266"/>
      <c r="J376" s="266"/>
      <c r="K376" s="266"/>
      <c r="L376" s="266"/>
      <c r="M376" s="267"/>
      <c r="N376" s="45">
        <v>2548.6</v>
      </c>
      <c r="O376" s="45">
        <v>2548.6</v>
      </c>
      <c r="P376" s="268"/>
      <c r="Q376" s="268"/>
      <c r="R376" s="38">
        <v>0</v>
      </c>
      <c r="S376" s="39">
        <v>2541782.6500000004</v>
      </c>
      <c r="T376" s="40">
        <v>2541.8000000000002</v>
      </c>
      <c r="U376" s="64"/>
      <c r="V376" s="65" t="s">
        <v>1</v>
      </c>
      <c r="W376" s="66">
        <f t="shared" si="12"/>
        <v>99.733186847681083</v>
      </c>
      <c r="X376" s="66">
        <f t="shared" si="13"/>
        <v>99.733186847681083</v>
      </c>
    </row>
    <row r="377" spans="1:24" ht="45">
      <c r="A377" s="19"/>
      <c r="B377" s="57" t="s">
        <v>682</v>
      </c>
      <c r="C377" s="58">
        <v>15</v>
      </c>
      <c r="D377" s="59">
        <v>1</v>
      </c>
      <c r="E377" s="59">
        <v>3</v>
      </c>
      <c r="F377" s="60" t="s">
        <v>15</v>
      </c>
      <c r="G377" s="58" t="s">
        <v>2</v>
      </c>
      <c r="H377" s="262"/>
      <c r="I377" s="262"/>
      <c r="J377" s="262"/>
      <c r="K377" s="262"/>
      <c r="L377" s="262"/>
      <c r="M377" s="263"/>
      <c r="N377" s="61">
        <v>2548.6</v>
      </c>
      <c r="O377" s="61">
        <v>2548.6</v>
      </c>
      <c r="P377" s="264"/>
      <c r="Q377" s="264"/>
      <c r="R377" s="36">
        <v>0</v>
      </c>
      <c r="S377" s="37">
        <v>2541782.6500000004</v>
      </c>
      <c r="T377" s="62">
        <v>2541.8000000000002</v>
      </c>
      <c r="U377" s="20"/>
      <c r="V377" s="17" t="s">
        <v>1</v>
      </c>
      <c r="W377" s="47">
        <f t="shared" si="12"/>
        <v>99.733186847681083</v>
      </c>
      <c r="X377" s="47">
        <f t="shared" si="13"/>
        <v>99.733186847681083</v>
      </c>
    </row>
    <row r="378" spans="1:24" ht="22.5">
      <c r="A378" s="19"/>
      <c r="B378" s="57" t="s">
        <v>679</v>
      </c>
      <c r="C378" s="58">
        <v>15</v>
      </c>
      <c r="D378" s="59">
        <v>1</v>
      </c>
      <c r="E378" s="59">
        <v>3</v>
      </c>
      <c r="F378" s="60" t="s">
        <v>678</v>
      </c>
      <c r="G378" s="58" t="s">
        <v>2</v>
      </c>
      <c r="H378" s="262"/>
      <c r="I378" s="262"/>
      <c r="J378" s="262"/>
      <c r="K378" s="262"/>
      <c r="L378" s="262"/>
      <c r="M378" s="263"/>
      <c r="N378" s="61">
        <v>2548.6</v>
      </c>
      <c r="O378" s="61">
        <v>2548.6</v>
      </c>
      <c r="P378" s="264"/>
      <c r="Q378" s="264"/>
      <c r="R378" s="36">
        <v>0</v>
      </c>
      <c r="S378" s="37">
        <v>2541782.6500000004</v>
      </c>
      <c r="T378" s="62">
        <v>2541.8000000000002</v>
      </c>
      <c r="U378" s="20"/>
      <c r="V378" s="17" t="s">
        <v>1</v>
      </c>
      <c r="W378" s="47">
        <f t="shared" si="12"/>
        <v>99.733186847681083</v>
      </c>
      <c r="X378" s="47">
        <f t="shared" si="13"/>
        <v>99.733186847681083</v>
      </c>
    </row>
    <row r="379" spans="1:24">
      <c r="A379" s="19"/>
      <c r="B379" s="57" t="s">
        <v>661</v>
      </c>
      <c r="C379" s="58">
        <v>15</v>
      </c>
      <c r="D379" s="59">
        <v>1</v>
      </c>
      <c r="E379" s="59">
        <v>3</v>
      </c>
      <c r="F379" s="60" t="s">
        <v>660</v>
      </c>
      <c r="G379" s="58" t="s">
        <v>2</v>
      </c>
      <c r="H379" s="262"/>
      <c r="I379" s="262"/>
      <c r="J379" s="262"/>
      <c r="K379" s="262"/>
      <c r="L379" s="262"/>
      <c r="M379" s="263"/>
      <c r="N379" s="61">
        <v>2548.6</v>
      </c>
      <c r="O379" s="61">
        <v>2548.6</v>
      </c>
      <c r="P379" s="264"/>
      <c r="Q379" s="264"/>
      <c r="R379" s="36">
        <v>0</v>
      </c>
      <c r="S379" s="37">
        <v>2541782.6500000004</v>
      </c>
      <c r="T379" s="62">
        <v>2541.8000000000002</v>
      </c>
      <c r="U379" s="20"/>
      <c r="V379" s="17" t="s">
        <v>1</v>
      </c>
      <c r="W379" s="47">
        <f t="shared" si="12"/>
        <v>99.733186847681083</v>
      </c>
      <c r="X379" s="47">
        <f t="shared" si="13"/>
        <v>99.733186847681083</v>
      </c>
    </row>
    <row r="380" spans="1:24" ht="56.25">
      <c r="A380" s="19"/>
      <c r="B380" s="57" t="s">
        <v>170</v>
      </c>
      <c r="C380" s="58">
        <v>15</v>
      </c>
      <c r="D380" s="59">
        <v>1</v>
      </c>
      <c r="E380" s="59">
        <v>3</v>
      </c>
      <c r="F380" s="60" t="s">
        <v>660</v>
      </c>
      <c r="G380" s="58" t="s">
        <v>169</v>
      </c>
      <c r="H380" s="262"/>
      <c r="I380" s="262"/>
      <c r="J380" s="262"/>
      <c r="K380" s="262"/>
      <c r="L380" s="262"/>
      <c r="M380" s="263"/>
      <c r="N380" s="61">
        <v>2214.5</v>
      </c>
      <c r="O380" s="61">
        <v>2214.5</v>
      </c>
      <c r="P380" s="264"/>
      <c r="Q380" s="264"/>
      <c r="R380" s="36">
        <v>0</v>
      </c>
      <c r="S380" s="37">
        <v>2210644.12</v>
      </c>
      <c r="T380" s="62">
        <v>2210.6999999999998</v>
      </c>
      <c r="U380" s="20"/>
      <c r="V380" s="17" t="s">
        <v>1</v>
      </c>
      <c r="W380" s="47">
        <f t="shared" si="12"/>
        <v>99.828403702867448</v>
      </c>
      <c r="X380" s="47">
        <f t="shared" si="13"/>
        <v>99.828403702867448</v>
      </c>
    </row>
    <row r="381" spans="1:24" ht="22.5">
      <c r="A381" s="19"/>
      <c r="B381" s="57" t="s">
        <v>630</v>
      </c>
      <c r="C381" s="58">
        <v>15</v>
      </c>
      <c r="D381" s="59">
        <v>1</v>
      </c>
      <c r="E381" s="59">
        <v>3</v>
      </c>
      <c r="F381" s="60" t="s">
        <v>660</v>
      </c>
      <c r="G381" s="58" t="s">
        <v>629</v>
      </c>
      <c r="H381" s="262"/>
      <c r="I381" s="262"/>
      <c r="J381" s="262"/>
      <c r="K381" s="262"/>
      <c r="L381" s="262"/>
      <c r="M381" s="263"/>
      <c r="N381" s="61">
        <v>2214.5</v>
      </c>
      <c r="O381" s="61">
        <v>2214.5</v>
      </c>
      <c r="P381" s="264"/>
      <c r="Q381" s="264"/>
      <c r="R381" s="36">
        <v>0</v>
      </c>
      <c r="S381" s="37">
        <v>2210644.12</v>
      </c>
      <c r="T381" s="62">
        <v>2210.6999999999998</v>
      </c>
      <c r="U381" s="20"/>
      <c r="V381" s="17" t="s">
        <v>1</v>
      </c>
      <c r="W381" s="47">
        <f t="shared" si="12"/>
        <v>99.828403702867448</v>
      </c>
      <c r="X381" s="47">
        <f t="shared" si="13"/>
        <v>99.828403702867448</v>
      </c>
    </row>
    <row r="382" spans="1:24" ht="22.5">
      <c r="A382" s="19"/>
      <c r="B382" s="57" t="s">
        <v>37</v>
      </c>
      <c r="C382" s="58">
        <v>15</v>
      </c>
      <c r="D382" s="59">
        <v>1</v>
      </c>
      <c r="E382" s="59">
        <v>3</v>
      </c>
      <c r="F382" s="60" t="s">
        <v>660</v>
      </c>
      <c r="G382" s="58" t="s">
        <v>36</v>
      </c>
      <c r="H382" s="262"/>
      <c r="I382" s="262"/>
      <c r="J382" s="262"/>
      <c r="K382" s="262"/>
      <c r="L382" s="262"/>
      <c r="M382" s="263"/>
      <c r="N382" s="61">
        <v>334.1</v>
      </c>
      <c r="O382" s="61">
        <v>334.1</v>
      </c>
      <c r="P382" s="264"/>
      <c r="Q382" s="264"/>
      <c r="R382" s="36">
        <v>0</v>
      </c>
      <c r="S382" s="37">
        <v>331138.53000000003</v>
      </c>
      <c r="T382" s="62">
        <v>331.1</v>
      </c>
      <c r="U382" s="20"/>
      <c r="V382" s="17" t="s">
        <v>1</v>
      </c>
      <c r="W382" s="47">
        <f t="shared" si="12"/>
        <v>99.102065249925175</v>
      </c>
      <c r="X382" s="47">
        <f t="shared" si="13"/>
        <v>99.102065249925175</v>
      </c>
    </row>
    <row r="383" spans="1:24" ht="22.5">
      <c r="A383" s="19"/>
      <c r="B383" s="57" t="s">
        <v>35</v>
      </c>
      <c r="C383" s="58">
        <v>15</v>
      </c>
      <c r="D383" s="59">
        <v>1</v>
      </c>
      <c r="E383" s="59">
        <v>3</v>
      </c>
      <c r="F383" s="60" t="s">
        <v>660</v>
      </c>
      <c r="G383" s="58" t="s">
        <v>33</v>
      </c>
      <c r="H383" s="262"/>
      <c r="I383" s="262"/>
      <c r="J383" s="262"/>
      <c r="K383" s="262"/>
      <c r="L383" s="262"/>
      <c r="M383" s="263"/>
      <c r="N383" s="61">
        <v>334.1</v>
      </c>
      <c r="O383" s="61">
        <v>334.1</v>
      </c>
      <c r="P383" s="264"/>
      <c r="Q383" s="264"/>
      <c r="R383" s="36">
        <v>0</v>
      </c>
      <c r="S383" s="37">
        <v>331138.53000000003</v>
      </c>
      <c r="T383" s="62">
        <v>331.1</v>
      </c>
      <c r="U383" s="20"/>
      <c r="V383" s="17" t="s">
        <v>1</v>
      </c>
      <c r="W383" s="47">
        <f t="shared" si="12"/>
        <v>99.102065249925175</v>
      </c>
      <c r="X383" s="47">
        <f t="shared" si="13"/>
        <v>99.102065249925175</v>
      </c>
    </row>
    <row r="384" spans="1:24" ht="33.75">
      <c r="A384" s="19"/>
      <c r="B384" s="67" t="s">
        <v>681</v>
      </c>
      <c r="C384" s="28">
        <v>16</v>
      </c>
      <c r="D384" s="48">
        <v>0</v>
      </c>
      <c r="E384" s="48">
        <v>0</v>
      </c>
      <c r="F384" s="49" t="s">
        <v>15</v>
      </c>
      <c r="G384" s="28" t="s">
        <v>2</v>
      </c>
      <c r="H384" s="297"/>
      <c r="I384" s="297"/>
      <c r="J384" s="297"/>
      <c r="K384" s="297"/>
      <c r="L384" s="297"/>
      <c r="M384" s="298"/>
      <c r="N384" s="50">
        <v>4572</v>
      </c>
      <c r="O384" s="50">
        <v>4572</v>
      </c>
      <c r="P384" s="296"/>
      <c r="Q384" s="296"/>
      <c r="R384" s="51">
        <v>0</v>
      </c>
      <c r="S384" s="52">
        <v>4568128.3</v>
      </c>
      <c r="T384" s="53">
        <v>4568.1000000000004</v>
      </c>
      <c r="U384" s="68"/>
      <c r="V384" s="69" t="s">
        <v>1</v>
      </c>
      <c r="W384" s="70">
        <f t="shared" si="12"/>
        <v>99.914698162729664</v>
      </c>
      <c r="X384" s="70">
        <f t="shared" si="13"/>
        <v>99.914698162729664</v>
      </c>
    </row>
    <row r="385" spans="1:24">
      <c r="A385" s="19"/>
      <c r="B385" s="63" t="s">
        <v>658</v>
      </c>
      <c r="C385" s="33">
        <v>16</v>
      </c>
      <c r="D385" s="34">
        <v>1</v>
      </c>
      <c r="E385" s="34">
        <v>0</v>
      </c>
      <c r="F385" s="35" t="s">
        <v>15</v>
      </c>
      <c r="G385" s="33" t="s">
        <v>2</v>
      </c>
      <c r="H385" s="266"/>
      <c r="I385" s="266"/>
      <c r="J385" s="266"/>
      <c r="K385" s="266"/>
      <c r="L385" s="266"/>
      <c r="M385" s="267"/>
      <c r="N385" s="45">
        <v>4572</v>
      </c>
      <c r="O385" s="45">
        <v>4572</v>
      </c>
      <c r="P385" s="268"/>
      <c r="Q385" s="268"/>
      <c r="R385" s="38">
        <v>0</v>
      </c>
      <c r="S385" s="39">
        <v>4568128.3</v>
      </c>
      <c r="T385" s="40">
        <v>4568.1000000000004</v>
      </c>
      <c r="U385" s="64"/>
      <c r="V385" s="65" t="s">
        <v>1</v>
      </c>
      <c r="W385" s="66">
        <f t="shared" si="12"/>
        <v>99.914698162729664</v>
      </c>
      <c r="X385" s="66">
        <f t="shared" si="13"/>
        <v>99.914698162729664</v>
      </c>
    </row>
    <row r="386" spans="1:24" ht="33.75">
      <c r="A386" s="19"/>
      <c r="B386" s="57" t="s">
        <v>680</v>
      </c>
      <c r="C386" s="58">
        <v>16</v>
      </c>
      <c r="D386" s="59">
        <v>1</v>
      </c>
      <c r="E386" s="59">
        <v>6</v>
      </c>
      <c r="F386" s="60" t="s">
        <v>15</v>
      </c>
      <c r="G386" s="58" t="s">
        <v>2</v>
      </c>
      <c r="H386" s="262"/>
      <c r="I386" s="262"/>
      <c r="J386" s="262"/>
      <c r="K386" s="262"/>
      <c r="L386" s="262"/>
      <c r="M386" s="263"/>
      <c r="N386" s="61">
        <v>4572</v>
      </c>
      <c r="O386" s="61">
        <v>4572</v>
      </c>
      <c r="P386" s="264"/>
      <c r="Q386" s="264"/>
      <c r="R386" s="36">
        <v>0</v>
      </c>
      <c r="S386" s="37">
        <v>4568128.3</v>
      </c>
      <c r="T386" s="62">
        <v>4568.1000000000004</v>
      </c>
      <c r="U386" s="20"/>
      <c r="V386" s="17" t="s">
        <v>1</v>
      </c>
      <c r="W386" s="47">
        <f t="shared" si="12"/>
        <v>99.914698162729664</v>
      </c>
      <c r="X386" s="47">
        <f t="shared" si="13"/>
        <v>99.914698162729664</v>
      </c>
    </row>
    <row r="387" spans="1:24" ht="22.5">
      <c r="A387" s="19"/>
      <c r="B387" s="57" t="s">
        <v>679</v>
      </c>
      <c r="C387" s="58">
        <v>16</v>
      </c>
      <c r="D387" s="59">
        <v>1</v>
      </c>
      <c r="E387" s="59">
        <v>6</v>
      </c>
      <c r="F387" s="60" t="s">
        <v>678</v>
      </c>
      <c r="G387" s="58" t="s">
        <v>2</v>
      </c>
      <c r="H387" s="262"/>
      <c r="I387" s="262"/>
      <c r="J387" s="262"/>
      <c r="K387" s="262"/>
      <c r="L387" s="262"/>
      <c r="M387" s="263"/>
      <c r="N387" s="61">
        <v>4572</v>
      </c>
      <c r="O387" s="61">
        <v>4572</v>
      </c>
      <c r="P387" s="264"/>
      <c r="Q387" s="264"/>
      <c r="R387" s="36">
        <v>0</v>
      </c>
      <c r="S387" s="37">
        <v>4568128.3</v>
      </c>
      <c r="T387" s="62">
        <v>4568.1000000000004</v>
      </c>
      <c r="U387" s="20"/>
      <c r="V387" s="17" t="s">
        <v>1</v>
      </c>
      <c r="W387" s="47">
        <f t="shared" si="12"/>
        <v>99.914698162729664</v>
      </c>
      <c r="X387" s="47">
        <f t="shared" si="13"/>
        <v>99.914698162729664</v>
      </c>
    </row>
    <row r="388" spans="1:24">
      <c r="A388" s="19"/>
      <c r="B388" s="57" t="s">
        <v>677</v>
      </c>
      <c r="C388" s="58">
        <v>16</v>
      </c>
      <c r="D388" s="59">
        <v>1</v>
      </c>
      <c r="E388" s="59">
        <v>6</v>
      </c>
      <c r="F388" s="60" t="s">
        <v>676</v>
      </c>
      <c r="G388" s="58" t="s">
        <v>2</v>
      </c>
      <c r="H388" s="262"/>
      <c r="I388" s="262"/>
      <c r="J388" s="262"/>
      <c r="K388" s="262"/>
      <c r="L388" s="262"/>
      <c r="M388" s="263"/>
      <c r="N388" s="61">
        <v>1673.3</v>
      </c>
      <c r="O388" s="61">
        <v>1673.3</v>
      </c>
      <c r="P388" s="264"/>
      <c r="Q388" s="264"/>
      <c r="R388" s="36">
        <v>0</v>
      </c>
      <c r="S388" s="37">
        <v>1672886.6199999999</v>
      </c>
      <c r="T388" s="62">
        <v>1672.9</v>
      </c>
      <c r="U388" s="20"/>
      <c r="V388" s="17" t="s">
        <v>1</v>
      </c>
      <c r="W388" s="47">
        <f t="shared" si="12"/>
        <v>99.976095141337481</v>
      </c>
      <c r="X388" s="47">
        <f t="shared" si="13"/>
        <v>99.976095141337481</v>
      </c>
    </row>
    <row r="389" spans="1:24" ht="56.25">
      <c r="A389" s="19"/>
      <c r="B389" s="57" t="s">
        <v>170</v>
      </c>
      <c r="C389" s="58">
        <v>16</v>
      </c>
      <c r="D389" s="59">
        <v>1</v>
      </c>
      <c r="E389" s="59">
        <v>6</v>
      </c>
      <c r="F389" s="60" t="s">
        <v>676</v>
      </c>
      <c r="G389" s="58" t="s">
        <v>169</v>
      </c>
      <c r="H389" s="262"/>
      <c r="I389" s="262"/>
      <c r="J389" s="262"/>
      <c r="K389" s="262"/>
      <c r="L389" s="262"/>
      <c r="M389" s="263"/>
      <c r="N389" s="61">
        <v>1673.3</v>
      </c>
      <c r="O389" s="61">
        <v>1673.3</v>
      </c>
      <c r="P389" s="264"/>
      <c r="Q389" s="264"/>
      <c r="R389" s="36">
        <v>0</v>
      </c>
      <c r="S389" s="37">
        <v>1672886.6199999999</v>
      </c>
      <c r="T389" s="62">
        <v>1672.9</v>
      </c>
      <c r="U389" s="20"/>
      <c r="V389" s="17" t="s">
        <v>1</v>
      </c>
      <c r="W389" s="47">
        <f t="shared" si="12"/>
        <v>99.976095141337481</v>
      </c>
      <c r="X389" s="47">
        <f t="shared" si="13"/>
        <v>99.976095141337481</v>
      </c>
    </row>
    <row r="390" spans="1:24" ht="22.5">
      <c r="A390" s="19"/>
      <c r="B390" s="57" t="s">
        <v>630</v>
      </c>
      <c r="C390" s="58">
        <v>16</v>
      </c>
      <c r="D390" s="59">
        <v>1</v>
      </c>
      <c r="E390" s="59">
        <v>6</v>
      </c>
      <c r="F390" s="60" t="s">
        <v>676</v>
      </c>
      <c r="G390" s="58" t="s">
        <v>629</v>
      </c>
      <c r="H390" s="262"/>
      <c r="I390" s="262"/>
      <c r="J390" s="262"/>
      <c r="K390" s="262"/>
      <c r="L390" s="262"/>
      <c r="M390" s="263"/>
      <c r="N390" s="61">
        <v>1673.3</v>
      </c>
      <c r="O390" s="61">
        <v>1673.3</v>
      </c>
      <c r="P390" s="264"/>
      <c r="Q390" s="264"/>
      <c r="R390" s="36">
        <v>0</v>
      </c>
      <c r="S390" s="37">
        <v>1672886.6199999999</v>
      </c>
      <c r="T390" s="62">
        <v>1672.9</v>
      </c>
      <c r="U390" s="20"/>
      <c r="V390" s="17" t="s">
        <v>1</v>
      </c>
      <c r="W390" s="47">
        <f t="shared" si="12"/>
        <v>99.976095141337481</v>
      </c>
      <c r="X390" s="47">
        <f t="shared" si="13"/>
        <v>99.976095141337481</v>
      </c>
    </row>
    <row r="391" spans="1:24" ht="22.5">
      <c r="A391" s="19"/>
      <c r="B391" s="57" t="s">
        <v>675</v>
      </c>
      <c r="C391" s="58">
        <v>16</v>
      </c>
      <c r="D391" s="59">
        <v>1</v>
      </c>
      <c r="E391" s="59">
        <v>6</v>
      </c>
      <c r="F391" s="60" t="s">
        <v>674</v>
      </c>
      <c r="G391" s="58" t="s">
        <v>2</v>
      </c>
      <c r="H391" s="262"/>
      <c r="I391" s="262"/>
      <c r="J391" s="262"/>
      <c r="K391" s="262"/>
      <c r="L391" s="262"/>
      <c r="M391" s="263"/>
      <c r="N391" s="61">
        <v>232.3</v>
      </c>
      <c r="O391" s="61">
        <v>232.3</v>
      </c>
      <c r="P391" s="264"/>
      <c r="Q391" s="264"/>
      <c r="R391" s="36">
        <v>0</v>
      </c>
      <c r="S391" s="37">
        <v>232265</v>
      </c>
      <c r="T391" s="62">
        <v>232.3</v>
      </c>
      <c r="U391" s="20"/>
      <c r="V391" s="17" t="s">
        <v>1</v>
      </c>
      <c r="W391" s="47">
        <f t="shared" si="12"/>
        <v>100</v>
      </c>
      <c r="X391" s="47">
        <f t="shared" si="13"/>
        <v>100</v>
      </c>
    </row>
    <row r="392" spans="1:24" ht="56.25">
      <c r="A392" s="19"/>
      <c r="B392" s="57" t="s">
        <v>170</v>
      </c>
      <c r="C392" s="58">
        <v>16</v>
      </c>
      <c r="D392" s="59">
        <v>1</v>
      </c>
      <c r="E392" s="59">
        <v>6</v>
      </c>
      <c r="F392" s="60" t="s">
        <v>674</v>
      </c>
      <c r="G392" s="58" t="s">
        <v>169</v>
      </c>
      <c r="H392" s="262"/>
      <c r="I392" s="262"/>
      <c r="J392" s="262"/>
      <c r="K392" s="262"/>
      <c r="L392" s="262"/>
      <c r="M392" s="263"/>
      <c r="N392" s="61">
        <v>232.3</v>
      </c>
      <c r="O392" s="61">
        <v>232.3</v>
      </c>
      <c r="P392" s="264"/>
      <c r="Q392" s="264"/>
      <c r="R392" s="36">
        <v>0</v>
      </c>
      <c r="S392" s="37">
        <v>232265</v>
      </c>
      <c r="T392" s="62">
        <v>232.3</v>
      </c>
      <c r="U392" s="20"/>
      <c r="V392" s="17" t="s">
        <v>1</v>
      </c>
      <c r="W392" s="47">
        <f t="shared" si="12"/>
        <v>100</v>
      </c>
      <c r="X392" s="47">
        <f t="shared" si="13"/>
        <v>100</v>
      </c>
    </row>
    <row r="393" spans="1:24" ht="22.5">
      <c r="A393" s="19"/>
      <c r="B393" s="57" t="s">
        <v>630</v>
      </c>
      <c r="C393" s="58">
        <v>16</v>
      </c>
      <c r="D393" s="59">
        <v>1</v>
      </c>
      <c r="E393" s="59">
        <v>6</v>
      </c>
      <c r="F393" s="60" t="s">
        <v>674</v>
      </c>
      <c r="G393" s="58" t="s">
        <v>629</v>
      </c>
      <c r="H393" s="262"/>
      <c r="I393" s="262"/>
      <c r="J393" s="262"/>
      <c r="K393" s="262"/>
      <c r="L393" s="262"/>
      <c r="M393" s="263"/>
      <c r="N393" s="61">
        <v>232.3</v>
      </c>
      <c r="O393" s="61">
        <v>232.3</v>
      </c>
      <c r="P393" s="264"/>
      <c r="Q393" s="264"/>
      <c r="R393" s="36">
        <v>0</v>
      </c>
      <c r="S393" s="37">
        <v>232265</v>
      </c>
      <c r="T393" s="62">
        <v>232.3</v>
      </c>
      <c r="U393" s="20"/>
      <c r="V393" s="17" t="s">
        <v>1</v>
      </c>
      <c r="W393" s="47">
        <f t="shared" ref="W393:W452" si="14">SUM(T393/N393*100)</f>
        <v>100</v>
      </c>
      <c r="X393" s="47">
        <f t="shared" ref="X393:X452" si="15">SUM(T393/O393*100)</f>
        <v>100</v>
      </c>
    </row>
    <row r="394" spans="1:24" ht="22.5">
      <c r="A394" s="19"/>
      <c r="B394" s="57" t="s">
        <v>673</v>
      </c>
      <c r="C394" s="58">
        <v>16</v>
      </c>
      <c r="D394" s="59">
        <v>1</v>
      </c>
      <c r="E394" s="59">
        <v>6</v>
      </c>
      <c r="F394" s="60" t="s">
        <v>672</v>
      </c>
      <c r="G394" s="58" t="s">
        <v>2</v>
      </c>
      <c r="H394" s="262"/>
      <c r="I394" s="262"/>
      <c r="J394" s="262"/>
      <c r="K394" s="262"/>
      <c r="L394" s="262"/>
      <c r="M394" s="263"/>
      <c r="N394" s="61">
        <v>314.10000000000002</v>
      </c>
      <c r="O394" s="61">
        <v>314.10000000000002</v>
      </c>
      <c r="P394" s="264"/>
      <c r="Q394" s="264"/>
      <c r="R394" s="36">
        <v>0</v>
      </c>
      <c r="S394" s="37">
        <v>314100</v>
      </c>
      <c r="T394" s="62">
        <v>314.10000000000002</v>
      </c>
      <c r="U394" s="20"/>
      <c r="V394" s="17" t="s">
        <v>1</v>
      </c>
      <c r="W394" s="47">
        <f t="shared" si="14"/>
        <v>100</v>
      </c>
      <c r="X394" s="47">
        <f t="shared" si="15"/>
        <v>100</v>
      </c>
    </row>
    <row r="395" spans="1:24" ht="56.25">
      <c r="A395" s="19"/>
      <c r="B395" s="57" t="s">
        <v>170</v>
      </c>
      <c r="C395" s="58">
        <v>16</v>
      </c>
      <c r="D395" s="59">
        <v>1</v>
      </c>
      <c r="E395" s="59">
        <v>6</v>
      </c>
      <c r="F395" s="60" t="s">
        <v>672</v>
      </c>
      <c r="G395" s="58" t="s">
        <v>169</v>
      </c>
      <c r="H395" s="262"/>
      <c r="I395" s="262"/>
      <c r="J395" s="262"/>
      <c r="K395" s="262"/>
      <c r="L395" s="262"/>
      <c r="M395" s="263"/>
      <c r="N395" s="61">
        <v>314.10000000000002</v>
      </c>
      <c r="O395" s="61">
        <v>314.10000000000002</v>
      </c>
      <c r="P395" s="264"/>
      <c r="Q395" s="264"/>
      <c r="R395" s="36">
        <v>0</v>
      </c>
      <c r="S395" s="37">
        <v>314100</v>
      </c>
      <c r="T395" s="62">
        <v>314.10000000000002</v>
      </c>
      <c r="U395" s="20"/>
      <c r="V395" s="17" t="s">
        <v>1</v>
      </c>
      <c r="W395" s="47">
        <f t="shared" si="14"/>
        <v>100</v>
      </c>
      <c r="X395" s="47">
        <f t="shared" si="15"/>
        <v>100</v>
      </c>
    </row>
    <row r="396" spans="1:24" ht="22.5">
      <c r="A396" s="19"/>
      <c r="B396" s="57" t="s">
        <v>630</v>
      </c>
      <c r="C396" s="58">
        <v>16</v>
      </c>
      <c r="D396" s="59">
        <v>1</v>
      </c>
      <c r="E396" s="59">
        <v>6</v>
      </c>
      <c r="F396" s="60" t="s">
        <v>672</v>
      </c>
      <c r="G396" s="58" t="s">
        <v>629</v>
      </c>
      <c r="H396" s="262"/>
      <c r="I396" s="262"/>
      <c r="J396" s="262"/>
      <c r="K396" s="262"/>
      <c r="L396" s="262"/>
      <c r="M396" s="263"/>
      <c r="N396" s="61">
        <v>314.10000000000002</v>
      </c>
      <c r="O396" s="61">
        <v>314.10000000000002</v>
      </c>
      <c r="P396" s="264"/>
      <c r="Q396" s="264"/>
      <c r="R396" s="36">
        <v>0</v>
      </c>
      <c r="S396" s="37">
        <v>314100</v>
      </c>
      <c r="T396" s="62">
        <v>314.10000000000002</v>
      </c>
      <c r="U396" s="20"/>
      <c r="V396" s="17" t="s">
        <v>1</v>
      </c>
      <c r="W396" s="47">
        <f t="shared" si="14"/>
        <v>100</v>
      </c>
      <c r="X396" s="47">
        <f t="shared" si="15"/>
        <v>100</v>
      </c>
    </row>
    <row r="397" spans="1:24" ht="22.5">
      <c r="A397" s="19"/>
      <c r="B397" s="57" t="s">
        <v>671</v>
      </c>
      <c r="C397" s="58">
        <v>16</v>
      </c>
      <c r="D397" s="59">
        <v>1</v>
      </c>
      <c r="E397" s="59">
        <v>6</v>
      </c>
      <c r="F397" s="60" t="s">
        <v>670</v>
      </c>
      <c r="G397" s="58" t="s">
        <v>2</v>
      </c>
      <c r="H397" s="262"/>
      <c r="I397" s="262"/>
      <c r="J397" s="262"/>
      <c r="K397" s="262"/>
      <c r="L397" s="262"/>
      <c r="M397" s="263"/>
      <c r="N397" s="61">
        <v>93.3</v>
      </c>
      <c r="O397" s="61">
        <v>93.3</v>
      </c>
      <c r="P397" s="264"/>
      <c r="Q397" s="264"/>
      <c r="R397" s="36">
        <v>0</v>
      </c>
      <c r="S397" s="37">
        <v>93325</v>
      </c>
      <c r="T397" s="62">
        <v>93.3</v>
      </c>
      <c r="U397" s="20"/>
      <c r="V397" s="17" t="s">
        <v>1</v>
      </c>
      <c r="W397" s="47">
        <f t="shared" si="14"/>
        <v>100</v>
      </c>
      <c r="X397" s="47">
        <f t="shared" si="15"/>
        <v>100</v>
      </c>
    </row>
    <row r="398" spans="1:24" ht="56.25">
      <c r="A398" s="19"/>
      <c r="B398" s="57" t="s">
        <v>170</v>
      </c>
      <c r="C398" s="58">
        <v>16</v>
      </c>
      <c r="D398" s="59">
        <v>1</v>
      </c>
      <c r="E398" s="59">
        <v>6</v>
      </c>
      <c r="F398" s="60" t="s">
        <v>670</v>
      </c>
      <c r="G398" s="58" t="s">
        <v>169</v>
      </c>
      <c r="H398" s="262"/>
      <c r="I398" s="262"/>
      <c r="J398" s="262"/>
      <c r="K398" s="262"/>
      <c r="L398" s="262"/>
      <c r="M398" s="263"/>
      <c r="N398" s="61">
        <v>93.3</v>
      </c>
      <c r="O398" s="61">
        <v>93.3</v>
      </c>
      <c r="P398" s="264"/>
      <c r="Q398" s="264"/>
      <c r="R398" s="36">
        <v>0</v>
      </c>
      <c r="S398" s="37">
        <v>93325</v>
      </c>
      <c r="T398" s="62">
        <v>93.3</v>
      </c>
      <c r="U398" s="20"/>
      <c r="V398" s="17" t="s">
        <v>1</v>
      </c>
      <c r="W398" s="47">
        <f t="shared" si="14"/>
        <v>100</v>
      </c>
      <c r="X398" s="47">
        <f t="shared" si="15"/>
        <v>100</v>
      </c>
    </row>
    <row r="399" spans="1:24" ht="22.5">
      <c r="A399" s="19"/>
      <c r="B399" s="57" t="s">
        <v>630</v>
      </c>
      <c r="C399" s="58">
        <v>16</v>
      </c>
      <c r="D399" s="59">
        <v>1</v>
      </c>
      <c r="E399" s="59">
        <v>6</v>
      </c>
      <c r="F399" s="60" t="s">
        <v>670</v>
      </c>
      <c r="G399" s="58" t="s">
        <v>629</v>
      </c>
      <c r="H399" s="262"/>
      <c r="I399" s="262"/>
      <c r="J399" s="262"/>
      <c r="K399" s="262"/>
      <c r="L399" s="262"/>
      <c r="M399" s="263"/>
      <c r="N399" s="61">
        <v>93.3</v>
      </c>
      <c r="O399" s="61">
        <v>93.3</v>
      </c>
      <c r="P399" s="264"/>
      <c r="Q399" s="264"/>
      <c r="R399" s="36">
        <v>0</v>
      </c>
      <c r="S399" s="37">
        <v>93325</v>
      </c>
      <c r="T399" s="62">
        <v>93.3</v>
      </c>
      <c r="U399" s="20"/>
      <c r="V399" s="17" t="s">
        <v>1</v>
      </c>
      <c r="W399" s="47">
        <f t="shared" si="14"/>
        <v>100</v>
      </c>
      <c r="X399" s="47">
        <f t="shared" si="15"/>
        <v>100</v>
      </c>
    </row>
    <row r="400" spans="1:24" ht="22.5">
      <c r="A400" s="19"/>
      <c r="B400" s="57" t="s">
        <v>669</v>
      </c>
      <c r="C400" s="58">
        <v>16</v>
      </c>
      <c r="D400" s="59">
        <v>1</v>
      </c>
      <c r="E400" s="59">
        <v>6</v>
      </c>
      <c r="F400" s="60" t="s">
        <v>668</v>
      </c>
      <c r="G400" s="58" t="s">
        <v>2</v>
      </c>
      <c r="H400" s="262"/>
      <c r="I400" s="262"/>
      <c r="J400" s="262"/>
      <c r="K400" s="262"/>
      <c r="L400" s="262"/>
      <c r="M400" s="263"/>
      <c r="N400" s="61">
        <v>147.80000000000001</v>
      </c>
      <c r="O400" s="61">
        <v>147.80000000000001</v>
      </c>
      <c r="P400" s="264"/>
      <c r="Q400" s="264"/>
      <c r="R400" s="36">
        <v>0</v>
      </c>
      <c r="S400" s="37">
        <v>147799.16</v>
      </c>
      <c r="T400" s="62">
        <v>147.80000000000001</v>
      </c>
      <c r="U400" s="20"/>
      <c r="V400" s="17" t="s">
        <v>1</v>
      </c>
      <c r="W400" s="47">
        <f t="shared" si="14"/>
        <v>100</v>
      </c>
      <c r="X400" s="47">
        <f t="shared" si="15"/>
        <v>100</v>
      </c>
    </row>
    <row r="401" spans="1:24" ht="56.25">
      <c r="A401" s="19"/>
      <c r="B401" s="57" t="s">
        <v>170</v>
      </c>
      <c r="C401" s="58">
        <v>16</v>
      </c>
      <c r="D401" s="59">
        <v>1</v>
      </c>
      <c r="E401" s="59">
        <v>6</v>
      </c>
      <c r="F401" s="60" t="s">
        <v>668</v>
      </c>
      <c r="G401" s="58" t="s">
        <v>169</v>
      </c>
      <c r="H401" s="262"/>
      <c r="I401" s="262"/>
      <c r="J401" s="262"/>
      <c r="K401" s="262"/>
      <c r="L401" s="262"/>
      <c r="M401" s="263"/>
      <c r="N401" s="61">
        <v>147.80000000000001</v>
      </c>
      <c r="O401" s="61">
        <v>147.80000000000001</v>
      </c>
      <c r="P401" s="264"/>
      <c r="Q401" s="264"/>
      <c r="R401" s="36">
        <v>0</v>
      </c>
      <c r="S401" s="37">
        <v>147799.16</v>
      </c>
      <c r="T401" s="62">
        <v>147.80000000000001</v>
      </c>
      <c r="U401" s="20"/>
      <c r="V401" s="17" t="s">
        <v>1</v>
      </c>
      <c r="W401" s="47">
        <f t="shared" si="14"/>
        <v>100</v>
      </c>
      <c r="X401" s="47">
        <f t="shared" si="15"/>
        <v>100</v>
      </c>
    </row>
    <row r="402" spans="1:24" ht="22.5">
      <c r="A402" s="19"/>
      <c r="B402" s="57" t="s">
        <v>630</v>
      </c>
      <c r="C402" s="58">
        <v>16</v>
      </c>
      <c r="D402" s="59">
        <v>1</v>
      </c>
      <c r="E402" s="59">
        <v>6</v>
      </c>
      <c r="F402" s="60" t="s">
        <v>668</v>
      </c>
      <c r="G402" s="58" t="s">
        <v>629</v>
      </c>
      <c r="H402" s="262"/>
      <c r="I402" s="262"/>
      <c r="J402" s="262"/>
      <c r="K402" s="262"/>
      <c r="L402" s="262"/>
      <c r="M402" s="263"/>
      <c r="N402" s="61">
        <v>147.80000000000001</v>
      </c>
      <c r="O402" s="61">
        <v>147.80000000000001</v>
      </c>
      <c r="P402" s="264"/>
      <c r="Q402" s="264"/>
      <c r="R402" s="36">
        <v>0</v>
      </c>
      <c r="S402" s="37">
        <v>147799.16</v>
      </c>
      <c r="T402" s="62">
        <v>147.80000000000001</v>
      </c>
      <c r="U402" s="20"/>
      <c r="V402" s="17" t="s">
        <v>1</v>
      </c>
      <c r="W402" s="47">
        <f t="shared" si="14"/>
        <v>100</v>
      </c>
      <c r="X402" s="47">
        <f t="shared" si="15"/>
        <v>100</v>
      </c>
    </row>
    <row r="403" spans="1:24" ht="22.5">
      <c r="A403" s="19"/>
      <c r="B403" s="57" t="s">
        <v>667</v>
      </c>
      <c r="C403" s="58">
        <v>16</v>
      </c>
      <c r="D403" s="59">
        <v>1</v>
      </c>
      <c r="E403" s="59">
        <v>6</v>
      </c>
      <c r="F403" s="60" t="s">
        <v>666</v>
      </c>
      <c r="G403" s="58" t="s">
        <v>2</v>
      </c>
      <c r="H403" s="262"/>
      <c r="I403" s="262"/>
      <c r="J403" s="262"/>
      <c r="K403" s="262"/>
      <c r="L403" s="262"/>
      <c r="M403" s="263"/>
      <c r="N403" s="61">
        <v>48.1</v>
      </c>
      <c r="O403" s="61">
        <v>48.1</v>
      </c>
      <c r="P403" s="264"/>
      <c r="Q403" s="264"/>
      <c r="R403" s="36">
        <v>0</v>
      </c>
      <c r="S403" s="37">
        <v>48100</v>
      </c>
      <c r="T403" s="62">
        <v>48.1</v>
      </c>
      <c r="U403" s="20"/>
      <c r="V403" s="17" t="s">
        <v>1</v>
      </c>
      <c r="W403" s="47">
        <f t="shared" si="14"/>
        <v>100</v>
      </c>
      <c r="X403" s="47">
        <f t="shared" si="15"/>
        <v>100</v>
      </c>
    </row>
    <row r="404" spans="1:24" ht="56.25">
      <c r="A404" s="19"/>
      <c r="B404" s="57" t="s">
        <v>170</v>
      </c>
      <c r="C404" s="58">
        <v>16</v>
      </c>
      <c r="D404" s="59">
        <v>1</v>
      </c>
      <c r="E404" s="59">
        <v>6</v>
      </c>
      <c r="F404" s="60" t="s">
        <v>666</v>
      </c>
      <c r="G404" s="58" t="s">
        <v>169</v>
      </c>
      <c r="H404" s="262"/>
      <c r="I404" s="262"/>
      <c r="J404" s="262"/>
      <c r="K404" s="262"/>
      <c r="L404" s="262"/>
      <c r="M404" s="263"/>
      <c r="N404" s="61">
        <v>48.1</v>
      </c>
      <c r="O404" s="61">
        <v>48.1</v>
      </c>
      <c r="P404" s="264"/>
      <c r="Q404" s="264"/>
      <c r="R404" s="36">
        <v>0</v>
      </c>
      <c r="S404" s="37">
        <v>48100</v>
      </c>
      <c r="T404" s="62">
        <v>48.1</v>
      </c>
      <c r="U404" s="20"/>
      <c r="V404" s="17" t="s">
        <v>1</v>
      </c>
      <c r="W404" s="47">
        <f t="shared" si="14"/>
        <v>100</v>
      </c>
      <c r="X404" s="47">
        <f t="shared" si="15"/>
        <v>100</v>
      </c>
    </row>
    <row r="405" spans="1:24" ht="22.5">
      <c r="A405" s="19"/>
      <c r="B405" s="57" t="s">
        <v>630</v>
      </c>
      <c r="C405" s="58">
        <v>16</v>
      </c>
      <c r="D405" s="59">
        <v>1</v>
      </c>
      <c r="E405" s="59">
        <v>6</v>
      </c>
      <c r="F405" s="60" t="s">
        <v>666</v>
      </c>
      <c r="G405" s="58" t="s">
        <v>629</v>
      </c>
      <c r="H405" s="262"/>
      <c r="I405" s="262"/>
      <c r="J405" s="262"/>
      <c r="K405" s="262"/>
      <c r="L405" s="262"/>
      <c r="M405" s="263"/>
      <c r="N405" s="61">
        <v>48.1</v>
      </c>
      <c r="O405" s="61">
        <v>48.1</v>
      </c>
      <c r="P405" s="264"/>
      <c r="Q405" s="264"/>
      <c r="R405" s="36">
        <v>0</v>
      </c>
      <c r="S405" s="37">
        <v>48100</v>
      </c>
      <c r="T405" s="62">
        <v>48.1</v>
      </c>
      <c r="U405" s="20"/>
      <c r="V405" s="17" t="s">
        <v>1</v>
      </c>
      <c r="W405" s="47">
        <f t="shared" si="14"/>
        <v>100</v>
      </c>
      <c r="X405" s="47">
        <f t="shared" si="15"/>
        <v>100</v>
      </c>
    </row>
    <row r="406" spans="1:24" ht="22.5">
      <c r="A406" s="19"/>
      <c r="B406" s="57" t="s">
        <v>665</v>
      </c>
      <c r="C406" s="58">
        <v>16</v>
      </c>
      <c r="D406" s="59">
        <v>1</v>
      </c>
      <c r="E406" s="59">
        <v>6</v>
      </c>
      <c r="F406" s="60" t="s">
        <v>664</v>
      </c>
      <c r="G406" s="58" t="s">
        <v>2</v>
      </c>
      <c r="H406" s="262"/>
      <c r="I406" s="262"/>
      <c r="J406" s="262"/>
      <c r="K406" s="262"/>
      <c r="L406" s="262"/>
      <c r="M406" s="263"/>
      <c r="N406" s="61">
        <v>99.6</v>
      </c>
      <c r="O406" s="61">
        <v>99.6</v>
      </c>
      <c r="P406" s="264"/>
      <c r="Q406" s="264"/>
      <c r="R406" s="36">
        <v>0</v>
      </c>
      <c r="S406" s="37">
        <v>99525</v>
      </c>
      <c r="T406" s="62">
        <v>99.5</v>
      </c>
      <c r="U406" s="20"/>
      <c r="V406" s="17" t="s">
        <v>1</v>
      </c>
      <c r="W406" s="47">
        <f t="shared" si="14"/>
        <v>99.899598393574308</v>
      </c>
      <c r="X406" s="47">
        <f t="shared" si="15"/>
        <v>99.899598393574308</v>
      </c>
    </row>
    <row r="407" spans="1:24" ht="56.25">
      <c r="A407" s="19"/>
      <c r="B407" s="57" t="s">
        <v>170</v>
      </c>
      <c r="C407" s="58">
        <v>16</v>
      </c>
      <c r="D407" s="59">
        <v>1</v>
      </c>
      <c r="E407" s="59">
        <v>6</v>
      </c>
      <c r="F407" s="60" t="s">
        <v>664</v>
      </c>
      <c r="G407" s="58" t="s">
        <v>169</v>
      </c>
      <c r="H407" s="262"/>
      <c r="I407" s="262"/>
      <c r="J407" s="262"/>
      <c r="K407" s="262"/>
      <c r="L407" s="262"/>
      <c r="M407" s="263"/>
      <c r="N407" s="61">
        <v>99.6</v>
      </c>
      <c r="O407" s="61">
        <v>99.6</v>
      </c>
      <c r="P407" s="264"/>
      <c r="Q407" s="264"/>
      <c r="R407" s="36">
        <v>0</v>
      </c>
      <c r="S407" s="37">
        <v>99525</v>
      </c>
      <c r="T407" s="62">
        <v>99.5</v>
      </c>
      <c r="U407" s="20"/>
      <c r="V407" s="17" t="s">
        <v>1</v>
      </c>
      <c r="W407" s="47">
        <f t="shared" si="14"/>
        <v>99.899598393574308</v>
      </c>
      <c r="X407" s="47">
        <f t="shared" si="15"/>
        <v>99.899598393574308</v>
      </c>
    </row>
    <row r="408" spans="1:24" ht="22.5">
      <c r="A408" s="19"/>
      <c r="B408" s="57" t="s">
        <v>630</v>
      </c>
      <c r="C408" s="58">
        <v>16</v>
      </c>
      <c r="D408" s="59">
        <v>1</v>
      </c>
      <c r="E408" s="59">
        <v>6</v>
      </c>
      <c r="F408" s="60" t="s">
        <v>664</v>
      </c>
      <c r="G408" s="58" t="s">
        <v>629</v>
      </c>
      <c r="H408" s="262"/>
      <c r="I408" s="262"/>
      <c r="J408" s="262"/>
      <c r="K408" s="262"/>
      <c r="L408" s="262"/>
      <c r="M408" s="263"/>
      <c r="N408" s="61">
        <v>99.6</v>
      </c>
      <c r="O408" s="61">
        <v>99.6</v>
      </c>
      <c r="P408" s="264"/>
      <c r="Q408" s="264"/>
      <c r="R408" s="36">
        <v>0</v>
      </c>
      <c r="S408" s="37">
        <v>99525</v>
      </c>
      <c r="T408" s="62">
        <v>99.5</v>
      </c>
      <c r="U408" s="20"/>
      <c r="V408" s="17" t="s">
        <v>1</v>
      </c>
      <c r="W408" s="47">
        <f t="shared" si="14"/>
        <v>99.899598393574308</v>
      </c>
      <c r="X408" s="47">
        <f t="shared" si="15"/>
        <v>99.899598393574308</v>
      </c>
    </row>
    <row r="409" spans="1:24" ht="22.5">
      <c r="A409" s="19"/>
      <c r="B409" s="57" t="s">
        <v>663</v>
      </c>
      <c r="C409" s="58">
        <v>16</v>
      </c>
      <c r="D409" s="59">
        <v>1</v>
      </c>
      <c r="E409" s="59">
        <v>6</v>
      </c>
      <c r="F409" s="60" t="s">
        <v>662</v>
      </c>
      <c r="G409" s="58" t="s">
        <v>2</v>
      </c>
      <c r="H409" s="262"/>
      <c r="I409" s="262"/>
      <c r="J409" s="262"/>
      <c r="K409" s="262"/>
      <c r="L409" s="262"/>
      <c r="M409" s="263"/>
      <c r="N409" s="61">
        <v>153.30000000000001</v>
      </c>
      <c r="O409" s="61">
        <v>153.30000000000001</v>
      </c>
      <c r="P409" s="264"/>
      <c r="Q409" s="264"/>
      <c r="R409" s="36">
        <v>0</v>
      </c>
      <c r="S409" s="37">
        <v>153300</v>
      </c>
      <c r="T409" s="62">
        <v>153.30000000000001</v>
      </c>
      <c r="U409" s="20"/>
      <c r="V409" s="17" t="s">
        <v>1</v>
      </c>
      <c r="W409" s="47">
        <f t="shared" si="14"/>
        <v>100</v>
      </c>
      <c r="X409" s="47">
        <f t="shared" si="15"/>
        <v>100</v>
      </c>
    </row>
    <row r="410" spans="1:24" ht="56.25">
      <c r="A410" s="19"/>
      <c r="B410" s="57" t="s">
        <v>170</v>
      </c>
      <c r="C410" s="58">
        <v>16</v>
      </c>
      <c r="D410" s="59">
        <v>1</v>
      </c>
      <c r="E410" s="59">
        <v>6</v>
      </c>
      <c r="F410" s="60" t="s">
        <v>662</v>
      </c>
      <c r="G410" s="58" t="s">
        <v>169</v>
      </c>
      <c r="H410" s="262"/>
      <c r="I410" s="262"/>
      <c r="J410" s="262"/>
      <c r="K410" s="262"/>
      <c r="L410" s="262"/>
      <c r="M410" s="263"/>
      <c r="N410" s="61">
        <v>153.30000000000001</v>
      </c>
      <c r="O410" s="61">
        <v>153.30000000000001</v>
      </c>
      <c r="P410" s="264"/>
      <c r="Q410" s="264"/>
      <c r="R410" s="36">
        <v>0</v>
      </c>
      <c r="S410" s="37">
        <v>153300</v>
      </c>
      <c r="T410" s="62">
        <v>153.30000000000001</v>
      </c>
      <c r="U410" s="20"/>
      <c r="V410" s="17" t="s">
        <v>1</v>
      </c>
      <c r="W410" s="47">
        <f t="shared" si="14"/>
        <v>100</v>
      </c>
      <c r="X410" s="47">
        <f t="shared" si="15"/>
        <v>100</v>
      </c>
    </row>
    <row r="411" spans="1:24" ht="22.5">
      <c r="A411" s="19"/>
      <c r="B411" s="57" t="s">
        <v>630</v>
      </c>
      <c r="C411" s="58">
        <v>16</v>
      </c>
      <c r="D411" s="59">
        <v>1</v>
      </c>
      <c r="E411" s="59">
        <v>6</v>
      </c>
      <c r="F411" s="60" t="s">
        <v>662</v>
      </c>
      <c r="G411" s="58" t="s">
        <v>629</v>
      </c>
      <c r="H411" s="262"/>
      <c r="I411" s="262"/>
      <c r="J411" s="262"/>
      <c r="K411" s="262"/>
      <c r="L411" s="262"/>
      <c r="M411" s="263"/>
      <c r="N411" s="61">
        <v>153.30000000000001</v>
      </c>
      <c r="O411" s="61">
        <v>153.30000000000001</v>
      </c>
      <c r="P411" s="264"/>
      <c r="Q411" s="264"/>
      <c r="R411" s="36">
        <v>0</v>
      </c>
      <c r="S411" s="37">
        <v>153300</v>
      </c>
      <c r="T411" s="62">
        <v>153.30000000000001</v>
      </c>
      <c r="U411" s="20"/>
      <c r="V411" s="17" t="s">
        <v>1</v>
      </c>
      <c r="W411" s="47">
        <f t="shared" si="14"/>
        <v>100</v>
      </c>
      <c r="X411" s="47">
        <f t="shared" si="15"/>
        <v>100</v>
      </c>
    </row>
    <row r="412" spans="1:24">
      <c r="A412" s="19"/>
      <c r="B412" s="57" t="s">
        <v>661</v>
      </c>
      <c r="C412" s="58">
        <v>16</v>
      </c>
      <c r="D412" s="59">
        <v>1</v>
      </c>
      <c r="E412" s="59">
        <v>6</v>
      </c>
      <c r="F412" s="60" t="s">
        <v>660</v>
      </c>
      <c r="G412" s="58" t="s">
        <v>2</v>
      </c>
      <c r="H412" s="262"/>
      <c r="I412" s="262"/>
      <c r="J412" s="262"/>
      <c r="K412" s="262"/>
      <c r="L412" s="262"/>
      <c r="M412" s="263"/>
      <c r="N412" s="61">
        <v>1810.2</v>
      </c>
      <c r="O412" s="61">
        <v>1810.2</v>
      </c>
      <c r="P412" s="264"/>
      <c r="Q412" s="264"/>
      <c r="R412" s="36">
        <v>0</v>
      </c>
      <c r="S412" s="37">
        <v>1806827.52</v>
      </c>
      <c r="T412" s="62">
        <v>1806.8</v>
      </c>
      <c r="U412" s="20"/>
      <c r="V412" s="17" t="s">
        <v>1</v>
      </c>
      <c r="W412" s="47">
        <f t="shared" si="14"/>
        <v>99.812175450226491</v>
      </c>
      <c r="X412" s="47">
        <f t="shared" si="15"/>
        <v>99.812175450226491</v>
      </c>
    </row>
    <row r="413" spans="1:24" ht="56.25">
      <c r="A413" s="19"/>
      <c r="B413" s="57" t="s">
        <v>170</v>
      </c>
      <c r="C413" s="58">
        <v>16</v>
      </c>
      <c r="D413" s="59">
        <v>1</v>
      </c>
      <c r="E413" s="59">
        <v>6</v>
      </c>
      <c r="F413" s="60" t="s">
        <v>660</v>
      </c>
      <c r="G413" s="58" t="s">
        <v>169</v>
      </c>
      <c r="H413" s="262"/>
      <c r="I413" s="262"/>
      <c r="J413" s="262"/>
      <c r="K413" s="262"/>
      <c r="L413" s="262"/>
      <c r="M413" s="263"/>
      <c r="N413" s="61">
        <v>1461.4</v>
      </c>
      <c r="O413" s="61">
        <v>1461.4</v>
      </c>
      <c r="P413" s="264"/>
      <c r="Q413" s="264"/>
      <c r="R413" s="36">
        <v>0</v>
      </c>
      <c r="S413" s="37">
        <v>1461422</v>
      </c>
      <c r="T413" s="62">
        <v>1461.4</v>
      </c>
      <c r="U413" s="20"/>
      <c r="V413" s="17" t="s">
        <v>1</v>
      </c>
      <c r="W413" s="47">
        <f t="shared" si="14"/>
        <v>100</v>
      </c>
      <c r="X413" s="47">
        <f t="shared" si="15"/>
        <v>100</v>
      </c>
    </row>
    <row r="414" spans="1:24" ht="22.5">
      <c r="A414" s="19"/>
      <c r="B414" s="57" t="s">
        <v>630</v>
      </c>
      <c r="C414" s="58">
        <v>16</v>
      </c>
      <c r="D414" s="59">
        <v>1</v>
      </c>
      <c r="E414" s="59">
        <v>6</v>
      </c>
      <c r="F414" s="60" t="s">
        <v>660</v>
      </c>
      <c r="G414" s="58" t="s">
        <v>629</v>
      </c>
      <c r="H414" s="262"/>
      <c r="I414" s="262"/>
      <c r="J414" s="262"/>
      <c r="K414" s="262"/>
      <c r="L414" s="262"/>
      <c r="M414" s="263"/>
      <c r="N414" s="61">
        <v>1461.4</v>
      </c>
      <c r="O414" s="61">
        <v>1461.4</v>
      </c>
      <c r="P414" s="264"/>
      <c r="Q414" s="264"/>
      <c r="R414" s="36">
        <v>0</v>
      </c>
      <c r="S414" s="37">
        <v>1461422</v>
      </c>
      <c r="T414" s="62">
        <v>1461.4</v>
      </c>
      <c r="U414" s="20"/>
      <c r="V414" s="17" t="s">
        <v>1</v>
      </c>
      <c r="W414" s="47">
        <f t="shared" si="14"/>
        <v>100</v>
      </c>
      <c r="X414" s="47">
        <f t="shared" si="15"/>
        <v>100</v>
      </c>
    </row>
    <row r="415" spans="1:24" ht="22.5">
      <c r="A415" s="19"/>
      <c r="B415" s="57" t="s">
        <v>37</v>
      </c>
      <c r="C415" s="58">
        <v>16</v>
      </c>
      <c r="D415" s="59">
        <v>1</v>
      </c>
      <c r="E415" s="59">
        <v>6</v>
      </c>
      <c r="F415" s="60" t="s">
        <v>660</v>
      </c>
      <c r="G415" s="58" t="s">
        <v>36</v>
      </c>
      <c r="H415" s="262"/>
      <c r="I415" s="262"/>
      <c r="J415" s="262"/>
      <c r="K415" s="262"/>
      <c r="L415" s="262"/>
      <c r="M415" s="263"/>
      <c r="N415" s="61">
        <v>347.1</v>
      </c>
      <c r="O415" s="61">
        <v>347.1</v>
      </c>
      <c r="P415" s="264"/>
      <c r="Q415" s="264"/>
      <c r="R415" s="36">
        <v>0</v>
      </c>
      <c r="S415" s="37">
        <v>345317.7</v>
      </c>
      <c r="T415" s="62">
        <v>345.3</v>
      </c>
      <c r="U415" s="20"/>
      <c r="V415" s="17" t="s">
        <v>1</v>
      </c>
      <c r="W415" s="47">
        <f t="shared" si="14"/>
        <v>99.481417458945543</v>
      </c>
      <c r="X415" s="47">
        <f t="shared" si="15"/>
        <v>99.481417458945543</v>
      </c>
    </row>
    <row r="416" spans="1:24" ht="22.5">
      <c r="A416" s="19"/>
      <c r="B416" s="57" t="s">
        <v>35</v>
      </c>
      <c r="C416" s="58">
        <v>16</v>
      </c>
      <c r="D416" s="59">
        <v>1</v>
      </c>
      <c r="E416" s="59">
        <v>6</v>
      </c>
      <c r="F416" s="60" t="s">
        <v>660</v>
      </c>
      <c r="G416" s="58" t="s">
        <v>33</v>
      </c>
      <c r="H416" s="262"/>
      <c r="I416" s="262"/>
      <c r="J416" s="262"/>
      <c r="K416" s="262"/>
      <c r="L416" s="262"/>
      <c r="M416" s="263"/>
      <c r="N416" s="61">
        <v>347.1</v>
      </c>
      <c r="O416" s="61">
        <v>347.1</v>
      </c>
      <c r="P416" s="264"/>
      <c r="Q416" s="264"/>
      <c r="R416" s="36">
        <v>0</v>
      </c>
      <c r="S416" s="37">
        <v>345317.7</v>
      </c>
      <c r="T416" s="62">
        <v>345.3</v>
      </c>
      <c r="U416" s="20"/>
      <c r="V416" s="17" t="s">
        <v>1</v>
      </c>
      <c r="W416" s="47">
        <f t="shared" si="14"/>
        <v>99.481417458945543</v>
      </c>
      <c r="X416" s="47">
        <f t="shared" si="15"/>
        <v>99.481417458945543</v>
      </c>
    </row>
    <row r="417" spans="1:32">
      <c r="A417" s="19"/>
      <c r="B417" s="57" t="s">
        <v>166</v>
      </c>
      <c r="C417" s="58">
        <v>16</v>
      </c>
      <c r="D417" s="59">
        <v>1</v>
      </c>
      <c r="E417" s="59">
        <v>6</v>
      </c>
      <c r="F417" s="60" t="s">
        <v>660</v>
      </c>
      <c r="G417" s="58" t="s">
        <v>165</v>
      </c>
      <c r="H417" s="262"/>
      <c r="I417" s="262"/>
      <c r="J417" s="262"/>
      <c r="K417" s="262"/>
      <c r="L417" s="262"/>
      <c r="M417" s="263"/>
      <c r="N417" s="61">
        <v>1.7</v>
      </c>
      <c r="O417" s="61">
        <v>1.7</v>
      </c>
      <c r="P417" s="264"/>
      <c r="Q417" s="264"/>
      <c r="R417" s="36">
        <v>0</v>
      </c>
      <c r="S417" s="37">
        <v>87.82</v>
      </c>
      <c r="T417" s="62">
        <v>0.1</v>
      </c>
      <c r="U417" s="20"/>
      <c r="V417" s="17" t="s">
        <v>1</v>
      </c>
      <c r="W417" s="47">
        <f t="shared" si="14"/>
        <v>5.882352941176471</v>
      </c>
      <c r="X417" s="47">
        <f t="shared" si="15"/>
        <v>5.882352941176471</v>
      </c>
    </row>
    <row r="418" spans="1:32">
      <c r="A418" s="19"/>
      <c r="B418" s="57" t="s">
        <v>164</v>
      </c>
      <c r="C418" s="58">
        <v>16</v>
      </c>
      <c r="D418" s="59">
        <v>1</v>
      </c>
      <c r="E418" s="59">
        <v>6</v>
      </c>
      <c r="F418" s="60" t="s">
        <v>660</v>
      </c>
      <c r="G418" s="58" t="s">
        <v>162</v>
      </c>
      <c r="H418" s="262"/>
      <c r="I418" s="262"/>
      <c r="J418" s="262"/>
      <c r="K418" s="262"/>
      <c r="L418" s="262"/>
      <c r="M418" s="263"/>
      <c r="N418" s="61">
        <v>1.7</v>
      </c>
      <c r="O418" s="61">
        <v>1.7</v>
      </c>
      <c r="P418" s="264"/>
      <c r="Q418" s="264"/>
      <c r="R418" s="36">
        <v>0</v>
      </c>
      <c r="S418" s="37">
        <v>87.82</v>
      </c>
      <c r="T418" s="62">
        <v>0.1</v>
      </c>
      <c r="U418" s="20"/>
      <c r="V418" s="17" t="s">
        <v>1</v>
      </c>
      <c r="W418" s="47">
        <f t="shared" si="14"/>
        <v>5.882352941176471</v>
      </c>
      <c r="X418" s="47">
        <f t="shared" si="15"/>
        <v>5.882352941176471</v>
      </c>
    </row>
    <row r="419" spans="1:32">
      <c r="A419" s="19"/>
      <c r="B419" s="67" t="s">
        <v>659</v>
      </c>
      <c r="C419" s="28">
        <v>18</v>
      </c>
      <c r="D419" s="48">
        <v>0</v>
      </c>
      <c r="E419" s="48">
        <v>0</v>
      </c>
      <c r="F419" s="49" t="s">
        <v>15</v>
      </c>
      <c r="G419" s="28" t="s">
        <v>2</v>
      </c>
      <c r="H419" s="297"/>
      <c r="I419" s="297"/>
      <c r="J419" s="297"/>
      <c r="K419" s="297"/>
      <c r="L419" s="297"/>
      <c r="M419" s="298"/>
      <c r="N419" s="50">
        <v>971666.2</v>
      </c>
      <c r="O419" s="50">
        <v>971340.1</v>
      </c>
      <c r="P419" s="296"/>
      <c r="Q419" s="296"/>
      <c r="R419" s="51">
        <v>0</v>
      </c>
      <c r="S419" s="52">
        <v>916938383.28999996</v>
      </c>
      <c r="T419" s="50">
        <v>916786.5</v>
      </c>
      <c r="U419" s="68"/>
      <c r="V419" s="69" t="s">
        <v>1</v>
      </c>
      <c r="W419" s="70">
        <f t="shared" si="14"/>
        <v>94.352000717942033</v>
      </c>
      <c r="X419" s="70">
        <f t="shared" si="15"/>
        <v>94.383676736912236</v>
      </c>
    </row>
    <row r="420" spans="1:32">
      <c r="A420" s="19"/>
      <c r="B420" s="63" t="s">
        <v>658</v>
      </c>
      <c r="C420" s="33">
        <v>18</v>
      </c>
      <c r="D420" s="34">
        <v>1</v>
      </c>
      <c r="E420" s="34">
        <v>0</v>
      </c>
      <c r="F420" s="35" t="s">
        <v>15</v>
      </c>
      <c r="G420" s="33" t="s">
        <v>2</v>
      </c>
      <c r="H420" s="266"/>
      <c r="I420" s="266"/>
      <c r="J420" s="266"/>
      <c r="K420" s="266"/>
      <c r="L420" s="266"/>
      <c r="M420" s="267"/>
      <c r="N420" s="45">
        <v>210916.7</v>
      </c>
      <c r="O420" s="45">
        <v>210386.6</v>
      </c>
      <c r="P420" s="268"/>
      <c r="Q420" s="268"/>
      <c r="R420" s="38">
        <v>0</v>
      </c>
      <c r="S420" s="39">
        <v>201458270.06000003</v>
      </c>
      <c r="T420" s="40">
        <v>201458.3</v>
      </c>
      <c r="U420" s="64"/>
      <c r="V420" s="65" t="s">
        <v>1</v>
      </c>
      <c r="W420" s="66">
        <f t="shared" si="14"/>
        <v>95.515575580312031</v>
      </c>
      <c r="X420" s="66">
        <f t="shared" si="15"/>
        <v>95.756241129425533</v>
      </c>
    </row>
    <row r="421" spans="1:32" ht="45">
      <c r="A421" s="19"/>
      <c r="B421" s="57" t="s">
        <v>657</v>
      </c>
      <c r="C421" s="58">
        <v>18</v>
      </c>
      <c r="D421" s="59">
        <v>1</v>
      </c>
      <c r="E421" s="59">
        <v>4</v>
      </c>
      <c r="F421" s="60" t="s">
        <v>15</v>
      </c>
      <c r="G421" s="58" t="s">
        <v>2</v>
      </c>
      <c r="H421" s="262"/>
      <c r="I421" s="262"/>
      <c r="J421" s="262"/>
      <c r="K421" s="262"/>
      <c r="L421" s="262"/>
      <c r="M421" s="263"/>
      <c r="N421" s="61">
        <v>108740.6</v>
      </c>
      <c r="O421" s="61">
        <v>108730.3</v>
      </c>
      <c r="P421" s="264"/>
      <c r="Q421" s="264"/>
      <c r="R421" s="36">
        <v>0</v>
      </c>
      <c r="S421" s="37">
        <v>104888903.33</v>
      </c>
      <c r="T421" s="62">
        <v>104888.9</v>
      </c>
      <c r="U421" s="20"/>
      <c r="V421" s="17" t="s">
        <v>1</v>
      </c>
      <c r="W421" s="47">
        <f t="shared" si="14"/>
        <v>96.457900728890579</v>
      </c>
      <c r="X421" s="47">
        <f t="shared" si="15"/>
        <v>96.467038166913909</v>
      </c>
    </row>
    <row r="422" spans="1:32" ht="33.75">
      <c r="A422" s="19"/>
      <c r="B422" s="57" t="s">
        <v>76</v>
      </c>
      <c r="C422" s="58">
        <v>18</v>
      </c>
      <c r="D422" s="59">
        <v>1</v>
      </c>
      <c r="E422" s="59">
        <v>4</v>
      </c>
      <c r="F422" s="60" t="s">
        <v>75</v>
      </c>
      <c r="G422" s="58" t="s">
        <v>2</v>
      </c>
      <c r="H422" s="262"/>
      <c r="I422" s="262"/>
      <c r="J422" s="262"/>
      <c r="K422" s="262"/>
      <c r="L422" s="262"/>
      <c r="M422" s="263"/>
      <c r="N422" s="61">
        <v>3332</v>
      </c>
      <c r="O422" s="61">
        <v>3332</v>
      </c>
      <c r="P422" s="264"/>
      <c r="Q422" s="264"/>
      <c r="R422" s="36">
        <v>0</v>
      </c>
      <c r="S422" s="37">
        <v>3258423.08</v>
      </c>
      <c r="T422" s="62">
        <v>3258.4</v>
      </c>
      <c r="U422" s="20"/>
      <c r="V422" s="17" t="s">
        <v>1</v>
      </c>
      <c r="W422" s="47">
        <f t="shared" si="14"/>
        <v>97.791116446578627</v>
      </c>
      <c r="X422" s="47">
        <f t="shared" si="15"/>
        <v>97.791116446578627</v>
      </c>
      <c r="AF422" s="80"/>
    </row>
    <row r="423" spans="1:32" ht="33.75">
      <c r="A423" s="19"/>
      <c r="B423" s="57" t="s">
        <v>130</v>
      </c>
      <c r="C423" s="58">
        <v>18</v>
      </c>
      <c r="D423" s="59">
        <v>1</v>
      </c>
      <c r="E423" s="59">
        <v>4</v>
      </c>
      <c r="F423" s="60" t="s">
        <v>129</v>
      </c>
      <c r="G423" s="58" t="s">
        <v>2</v>
      </c>
      <c r="H423" s="262"/>
      <c r="I423" s="262"/>
      <c r="J423" s="262"/>
      <c r="K423" s="262"/>
      <c r="L423" s="262"/>
      <c r="M423" s="263"/>
      <c r="N423" s="61">
        <v>3332</v>
      </c>
      <c r="O423" s="61">
        <v>3332</v>
      </c>
      <c r="P423" s="264"/>
      <c r="Q423" s="264"/>
      <c r="R423" s="36">
        <v>0</v>
      </c>
      <c r="S423" s="37">
        <v>3258423.08</v>
      </c>
      <c r="T423" s="62">
        <v>3258.4</v>
      </c>
      <c r="U423" s="20"/>
      <c r="V423" s="17" t="s">
        <v>1</v>
      </c>
      <c r="W423" s="47">
        <f t="shared" si="14"/>
        <v>97.791116446578627</v>
      </c>
      <c r="X423" s="47">
        <f t="shared" si="15"/>
        <v>97.791116446578627</v>
      </c>
    </row>
    <row r="424" spans="1:32" ht="78.75">
      <c r="A424" s="19"/>
      <c r="B424" s="57" t="s">
        <v>128</v>
      </c>
      <c r="C424" s="58">
        <v>18</v>
      </c>
      <c r="D424" s="59">
        <v>1</v>
      </c>
      <c r="E424" s="59">
        <v>4</v>
      </c>
      <c r="F424" s="60" t="s">
        <v>127</v>
      </c>
      <c r="G424" s="58" t="s">
        <v>2</v>
      </c>
      <c r="H424" s="262"/>
      <c r="I424" s="262"/>
      <c r="J424" s="262"/>
      <c r="K424" s="262"/>
      <c r="L424" s="262"/>
      <c r="M424" s="263"/>
      <c r="N424" s="61">
        <v>3332</v>
      </c>
      <c r="O424" s="61">
        <v>3332</v>
      </c>
      <c r="P424" s="264"/>
      <c r="Q424" s="264"/>
      <c r="R424" s="36">
        <v>0</v>
      </c>
      <c r="S424" s="37">
        <v>3258423.08</v>
      </c>
      <c r="T424" s="62">
        <v>3258.4</v>
      </c>
      <c r="U424" s="20"/>
      <c r="V424" s="17" t="s">
        <v>1</v>
      </c>
      <c r="W424" s="47">
        <f t="shared" si="14"/>
        <v>97.791116446578627</v>
      </c>
      <c r="X424" s="47">
        <f t="shared" si="15"/>
        <v>97.791116446578627</v>
      </c>
    </row>
    <row r="425" spans="1:32" ht="22.5">
      <c r="A425" s="19"/>
      <c r="B425" s="57" t="s">
        <v>656</v>
      </c>
      <c r="C425" s="58">
        <v>18</v>
      </c>
      <c r="D425" s="59">
        <v>1</v>
      </c>
      <c r="E425" s="59">
        <v>4</v>
      </c>
      <c r="F425" s="60" t="s">
        <v>655</v>
      </c>
      <c r="G425" s="58" t="s">
        <v>2</v>
      </c>
      <c r="H425" s="262"/>
      <c r="I425" s="262"/>
      <c r="J425" s="262"/>
      <c r="K425" s="262"/>
      <c r="L425" s="262"/>
      <c r="M425" s="263"/>
      <c r="N425" s="61">
        <v>3332</v>
      </c>
      <c r="O425" s="61">
        <v>3332</v>
      </c>
      <c r="P425" s="264"/>
      <c r="Q425" s="264"/>
      <c r="R425" s="36">
        <v>0</v>
      </c>
      <c r="S425" s="37">
        <v>3258423.08</v>
      </c>
      <c r="T425" s="62">
        <v>3258.4</v>
      </c>
      <c r="U425" s="20"/>
      <c r="V425" s="17" t="s">
        <v>1</v>
      </c>
      <c r="W425" s="47">
        <f t="shared" si="14"/>
        <v>97.791116446578627</v>
      </c>
      <c r="X425" s="47">
        <f t="shared" si="15"/>
        <v>97.791116446578627</v>
      </c>
    </row>
    <row r="426" spans="1:32" ht="56.25">
      <c r="A426" s="19"/>
      <c r="B426" s="57" t="s">
        <v>170</v>
      </c>
      <c r="C426" s="58">
        <v>18</v>
      </c>
      <c r="D426" s="59">
        <v>1</v>
      </c>
      <c r="E426" s="59">
        <v>4</v>
      </c>
      <c r="F426" s="60" t="s">
        <v>655</v>
      </c>
      <c r="G426" s="58" t="s">
        <v>169</v>
      </c>
      <c r="H426" s="262"/>
      <c r="I426" s="262"/>
      <c r="J426" s="262"/>
      <c r="K426" s="262"/>
      <c r="L426" s="262"/>
      <c r="M426" s="263"/>
      <c r="N426" s="61">
        <v>2778.4</v>
      </c>
      <c r="O426" s="61">
        <v>2778.4</v>
      </c>
      <c r="P426" s="264"/>
      <c r="Q426" s="264"/>
      <c r="R426" s="36">
        <v>0</v>
      </c>
      <c r="S426" s="37">
        <v>2767835.18</v>
      </c>
      <c r="T426" s="62">
        <v>2767.8</v>
      </c>
      <c r="U426" s="20"/>
      <c r="V426" s="17" t="s">
        <v>1</v>
      </c>
      <c r="W426" s="47">
        <f t="shared" si="14"/>
        <v>99.61848545925713</v>
      </c>
      <c r="X426" s="47">
        <f t="shared" si="15"/>
        <v>99.61848545925713</v>
      </c>
    </row>
    <row r="427" spans="1:32" ht="22.5">
      <c r="A427" s="19"/>
      <c r="B427" s="57" t="s">
        <v>630</v>
      </c>
      <c r="C427" s="58">
        <v>18</v>
      </c>
      <c r="D427" s="59">
        <v>1</v>
      </c>
      <c r="E427" s="59">
        <v>4</v>
      </c>
      <c r="F427" s="60" t="s">
        <v>655</v>
      </c>
      <c r="G427" s="58" t="s">
        <v>629</v>
      </c>
      <c r="H427" s="262"/>
      <c r="I427" s="262"/>
      <c r="J427" s="262"/>
      <c r="K427" s="262"/>
      <c r="L427" s="262"/>
      <c r="M427" s="263"/>
      <c r="N427" s="61">
        <v>2778.4</v>
      </c>
      <c r="O427" s="61">
        <v>2778.4</v>
      </c>
      <c r="P427" s="264"/>
      <c r="Q427" s="264"/>
      <c r="R427" s="36">
        <v>0</v>
      </c>
      <c r="S427" s="37">
        <v>2767835.18</v>
      </c>
      <c r="T427" s="62">
        <v>2767.8</v>
      </c>
      <c r="U427" s="20"/>
      <c r="V427" s="17" t="s">
        <v>1</v>
      </c>
      <c r="W427" s="47">
        <f t="shared" si="14"/>
        <v>99.61848545925713</v>
      </c>
      <c r="X427" s="47">
        <f t="shared" si="15"/>
        <v>99.61848545925713</v>
      </c>
    </row>
    <row r="428" spans="1:32" ht="22.5">
      <c r="A428" s="19"/>
      <c r="B428" s="57" t="s">
        <v>37</v>
      </c>
      <c r="C428" s="58">
        <v>18</v>
      </c>
      <c r="D428" s="59">
        <v>1</v>
      </c>
      <c r="E428" s="59">
        <v>4</v>
      </c>
      <c r="F428" s="60" t="s">
        <v>655</v>
      </c>
      <c r="G428" s="58" t="s">
        <v>36</v>
      </c>
      <c r="H428" s="262"/>
      <c r="I428" s="262"/>
      <c r="J428" s="262"/>
      <c r="K428" s="262"/>
      <c r="L428" s="262"/>
      <c r="M428" s="263"/>
      <c r="N428" s="61">
        <v>553.6</v>
      </c>
      <c r="O428" s="61">
        <v>553.6</v>
      </c>
      <c r="P428" s="264"/>
      <c r="Q428" s="264"/>
      <c r="R428" s="36">
        <v>0</v>
      </c>
      <c r="S428" s="37">
        <v>490587.9</v>
      </c>
      <c r="T428" s="62">
        <v>490.6</v>
      </c>
      <c r="U428" s="20"/>
      <c r="V428" s="17" t="s">
        <v>1</v>
      </c>
      <c r="W428" s="47">
        <f t="shared" si="14"/>
        <v>88.619942196531781</v>
      </c>
      <c r="X428" s="47">
        <f t="shared" si="15"/>
        <v>88.619942196531781</v>
      </c>
    </row>
    <row r="429" spans="1:32" ht="22.5">
      <c r="A429" s="19"/>
      <c r="B429" s="57" t="s">
        <v>35</v>
      </c>
      <c r="C429" s="58">
        <v>18</v>
      </c>
      <c r="D429" s="59">
        <v>1</v>
      </c>
      <c r="E429" s="59">
        <v>4</v>
      </c>
      <c r="F429" s="60" t="s">
        <v>655</v>
      </c>
      <c r="G429" s="58" t="s">
        <v>33</v>
      </c>
      <c r="H429" s="262"/>
      <c r="I429" s="262"/>
      <c r="J429" s="262"/>
      <c r="K429" s="262"/>
      <c r="L429" s="262"/>
      <c r="M429" s="263"/>
      <c r="N429" s="61">
        <v>553.6</v>
      </c>
      <c r="O429" s="61">
        <v>553.6</v>
      </c>
      <c r="P429" s="264"/>
      <c r="Q429" s="264"/>
      <c r="R429" s="36">
        <v>0</v>
      </c>
      <c r="S429" s="37">
        <v>490587.9</v>
      </c>
      <c r="T429" s="62">
        <v>490.6</v>
      </c>
      <c r="U429" s="20"/>
      <c r="V429" s="17" t="s">
        <v>1</v>
      </c>
      <c r="W429" s="47">
        <f t="shared" si="14"/>
        <v>88.619942196531781</v>
      </c>
      <c r="X429" s="47">
        <f t="shared" si="15"/>
        <v>88.619942196531781</v>
      </c>
    </row>
    <row r="430" spans="1:32" ht="33.75">
      <c r="A430" s="19"/>
      <c r="B430" s="57" t="s">
        <v>292</v>
      </c>
      <c r="C430" s="58">
        <v>18</v>
      </c>
      <c r="D430" s="59">
        <v>1</v>
      </c>
      <c r="E430" s="59">
        <v>4</v>
      </c>
      <c r="F430" s="60" t="s">
        <v>291</v>
      </c>
      <c r="G430" s="58" t="s">
        <v>2</v>
      </c>
      <c r="H430" s="262"/>
      <c r="I430" s="262"/>
      <c r="J430" s="262"/>
      <c r="K430" s="262"/>
      <c r="L430" s="262"/>
      <c r="M430" s="263"/>
      <c r="N430" s="61">
        <v>2817</v>
      </c>
      <c r="O430" s="61">
        <v>2817</v>
      </c>
      <c r="P430" s="264"/>
      <c r="Q430" s="264"/>
      <c r="R430" s="36">
        <v>0</v>
      </c>
      <c r="S430" s="37">
        <v>2766619.8299999996</v>
      </c>
      <c r="T430" s="62">
        <v>2766.6</v>
      </c>
      <c r="U430" s="20"/>
      <c r="V430" s="17" t="s">
        <v>1</v>
      </c>
      <c r="W430" s="47">
        <f t="shared" si="14"/>
        <v>98.21086261980831</v>
      </c>
      <c r="X430" s="47">
        <f t="shared" si="15"/>
        <v>98.21086261980831</v>
      </c>
    </row>
    <row r="431" spans="1:32">
      <c r="A431" s="19"/>
      <c r="B431" s="57" t="s">
        <v>363</v>
      </c>
      <c r="C431" s="58">
        <v>18</v>
      </c>
      <c r="D431" s="59">
        <v>1</v>
      </c>
      <c r="E431" s="59">
        <v>4</v>
      </c>
      <c r="F431" s="60" t="s">
        <v>362</v>
      </c>
      <c r="G431" s="58" t="s">
        <v>2</v>
      </c>
      <c r="H431" s="262"/>
      <c r="I431" s="262"/>
      <c r="J431" s="262"/>
      <c r="K431" s="262"/>
      <c r="L431" s="262"/>
      <c r="M431" s="263"/>
      <c r="N431" s="61">
        <v>2817</v>
      </c>
      <c r="O431" s="61">
        <v>2817</v>
      </c>
      <c r="P431" s="264"/>
      <c r="Q431" s="264"/>
      <c r="R431" s="36">
        <v>0</v>
      </c>
      <c r="S431" s="37">
        <v>2766619.8299999996</v>
      </c>
      <c r="T431" s="62">
        <v>2766.6</v>
      </c>
      <c r="U431" s="20"/>
      <c r="V431" s="17" t="s">
        <v>1</v>
      </c>
      <c r="W431" s="47">
        <f t="shared" si="14"/>
        <v>98.21086261980831</v>
      </c>
      <c r="X431" s="47">
        <f t="shared" si="15"/>
        <v>98.21086261980831</v>
      </c>
    </row>
    <row r="432" spans="1:32" ht="33.75">
      <c r="A432" s="19"/>
      <c r="B432" s="57" t="s">
        <v>361</v>
      </c>
      <c r="C432" s="58">
        <v>18</v>
      </c>
      <c r="D432" s="59">
        <v>1</v>
      </c>
      <c r="E432" s="59">
        <v>4</v>
      </c>
      <c r="F432" s="60" t="s">
        <v>360</v>
      </c>
      <c r="G432" s="58" t="s">
        <v>2</v>
      </c>
      <c r="H432" s="262"/>
      <c r="I432" s="262"/>
      <c r="J432" s="262"/>
      <c r="K432" s="262"/>
      <c r="L432" s="262"/>
      <c r="M432" s="263"/>
      <c r="N432" s="61">
        <v>2817</v>
      </c>
      <c r="O432" s="61">
        <v>2817</v>
      </c>
      <c r="P432" s="264"/>
      <c r="Q432" s="264"/>
      <c r="R432" s="36">
        <v>0</v>
      </c>
      <c r="S432" s="37">
        <v>2766619.8299999996</v>
      </c>
      <c r="T432" s="62">
        <v>2766.6</v>
      </c>
      <c r="U432" s="20"/>
      <c r="V432" s="17" t="s">
        <v>1</v>
      </c>
      <c r="W432" s="47">
        <f t="shared" si="14"/>
        <v>98.21086261980831</v>
      </c>
      <c r="X432" s="47">
        <f t="shared" si="15"/>
        <v>98.21086261980831</v>
      </c>
    </row>
    <row r="433" spans="1:24" ht="45">
      <c r="A433" s="19"/>
      <c r="B433" s="57" t="s">
        <v>654</v>
      </c>
      <c r="C433" s="58">
        <v>18</v>
      </c>
      <c r="D433" s="59">
        <v>1</v>
      </c>
      <c r="E433" s="59">
        <v>4</v>
      </c>
      <c r="F433" s="60" t="s">
        <v>653</v>
      </c>
      <c r="G433" s="58" t="s">
        <v>2</v>
      </c>
      <c r="H433" s="262"/>
      <c r="I433" s="262"/>
      <c r="J433" s="262"/>
      <c r="K433" s="262"/>
      <c r="L433" s="262"/>
      <c r="M433" s="263"/>
      <c r="N433" s="61">
        <v>2817</v>
      </c>
      <c r="O433" s="61">
        <v>2817</v>
      </c>
      <c r="P433" s="264"/>
      <c r="Q433" s="264"/>
      <c r="R433" s="36">
        <v>0</v>
      </c>
      <c r="S433" s="37">
        <v>2766619.8299999996</v>
      </c>
      <c r="T433" s="62">
        <v>2766.6</v>
      </c>
      <c r="U433" s="20"/>
      <c r="V433" s="17" t="s">
        <v>1</v>
      </c>
      <c r="W433" s="47">
        <f t="shared" si="14"/>
        <v>98.21086261980831</v>
      </c>
      <c r="X433" s="47">
        <f t="shared" si="15"/>
        <v>98.21086261980831</v>
      </c>
    </row>
    <row r="434" spans="1:24" ht="56.25">
      <c r="A434" s="19"/>
      <c r="B434" s="57" t="s">
        <v>170</v>
      </c>
      <c r="C434" s="58">
        <v>18</v>
      </c>
      <c r="D434" s="59">
        <v>1</v>
      </c>
      <c r="E434" s="59">
        <v>4</v>
      </c>
      <c r="F434" s="60" t="s">
        <v>653</v>
      </c>
      <c r="G434" s="58" t="s">
        <v>169</v>
      </c>
      <c r="H434" s="262"/>
      <c r="I434" s="262"/>
      <c r="J434" s="262"/>
      <c r="K434" s="262"/>
      <c r="L434" s="262"/>
      <c r="M434" s="263"/>
      <c r="N434" s="61">
        <v>2485.4</v>
      </c>
      <c r="O434" s="61">
        <v>2485.4</v>
      </c>
      <c r="P434" s="264"/>
      <c r="Q434" s="264"/>
      <c r="R434" s="36">
        <v>0</v>
      </c>
      <c r="S434" s="37">
        <v>2470847.7999999998</v>
      </c>
      <c r="T434" s="62">
        <v>2470.8000000000002</v>
      </c>
      <c r="U434" s="20"/>
      <c r="V434" s="17" t="s">
        <v>1</v>
      </c>
      <c r="W434" s="47">
        <f t="shared" si="14"/>
        <v>99.412569405327105</v>
      </c>
      <c r="X434" s="47">
        <f t="shared" si="15"/>
        <v>99.412569405327105</v>
      </c>
    </row>
    <row r="435" spans="1:24" ht="22.5">
      <c r="A435" s="19"/>
      <c r="B435" s="57" t="s">
        <v>630</v>
      </c>
      <c r="C435" s="58">
        <v>18</v>
      </c>
      <c r="D435" s="59">
        <v>1</v>
      </c>
      <c r="E435" s="59">
        <v>4</v>
      </c>
      <c r="F435" s="60" t="s">
        <v>653</v>
      </c>
      <c r="G435" s="58" t="s">
        <v>629</v>
      </c>
      <c r="H435" s="262"/>
      <c r="I435" s="262"/>
      <c r="J435" s="262"/>
      <c r="K435" s="262"/>
      <c r="L435" s="262"/>
      <c r="M435" s="263"/>
      <c r="N435" s="61">
        <v>2485.4</v>
      </c>
      <c r="O435" s="61">
        <v>2485.4</v>
      </c>
      <c r="P435" s="264"/>
      <c r="Q435" s="264"/>
      <c r="R435" s="36">
        <v>0</v>
      </c>
      <c r="S435" s="37">
        <v>2470847.7999999998</v>
      </c>
      <c r="T435" s="62">
        <v>2470.8000000000002</v>
      </c>
      <c r="U435" s="20"/>
      <c r="V435" s="17" t="s">
        <v>1</v>
      </c>
      <c r="W435" s="47">
        <f t="shared" si="14"/>
        <v>99.412569405327105</v>
      </c>
      <c r="X435" s="47">
        <f t="shared" si="15"/>
        <v>99.412569405327105</v>
      </c>
    </row>
    <row r="436" spans="1:24" ht="22.5">
      <c r="A436" s="19"/>
      <c r="B436" s="57" t="s">
        <v>37</v>
      </c>
      <c r="C436" s="58">
        <v>18</v>
      </c>
      <c r="D436" s="59">
        <v>1</v>
      </c>
      <c r="E436" s="59">
        <v>4</v>
      </c>
      <c r="F436" s="60" t="s">
        <v>653</v>
      </c>
      <c r="G436" s="58" t="s">
        <v>36</v>
      </c>
      <c r="H436" s="262"/>
      <c r="I436" s="262"/>
      <c r="J436" s="262"/>
      <c r="K436" s="262"/>
      <c r="L436" s="262"/>
      <c r="M436" s="263"/>
      <c r="N436" s="61">
        <v>331.6</v>
      </c>
      <c r="O436" s="61">
        <v>331.6</v>
      </c>
      <c r="P436" s="264"/>
      <c r="Q436" s="264"/>
      <c r="R436" s="36">
        <v>0</v>
      </c>
      <c r="S436" s="37">
        <v>295772.03000000003</v>
      </c>
      <c r="T436" s="62">
        <v>295.8</v>
      </c>
      <c r="U436" s="20"/>
      <c r="V436" s="17" t="s">
        <v>1</v>
      </c>
      <c r="W436" s="47">
        <f t="shared" si="14"/>
        <v>89.203860072376358</v>
      </c>
      <c r="X436" s="47">
        <f t="shared" si="15"/>
        <v>89.203860072376358</v>
      </c>
    </row>
    <row r="437" spans="1:24" ht="22.5">
      <c r="A437" s="19"/>
      <c r="B437" s="57" t="s">
        <v>35</v>
      </c>
      <c r="C437" s="58">
        <v>18</v>
      </c>
      <c r="D437" s="59">
        <v>1</v>
      </c>
      <c r="E437" s="59">
        <v>4</v>
      </c>
      <c r="F437" s="60" t="s">
        <v>653</v>
      </c>
      <c r="G437" s="58" t="s">
        <v>33</v>
      </c>
      <c r="H437" s="262"/>
      <c r="I437" s="262"/>
      <c r="J437" s="262"/>
      <c r="K437" s="262"/>
      <c r="L437" s="262"/>
      <c r="M437" s="263"/>
      <c r="N437" s="61">
        <v>331.6</v>
      </c>
      <c r="O437" s="61">
        <v>331.6</v>
      </c>
      <c r="P437" s="264"/>
      <c r="Q437" s="264"/>
      <c r="R437" s="36">
        <v>0</v>
      </c>
      <c r="S437" s="37">
        <v>295772.03000000003</v>
      </c>
      <c r="T437" s="62">
        <v>295.8</v>
      </c>
      <c r="U437" s="20"/>
      <c r="V437" s="17" t="s">
        <v>1</v>
      </c>
      <c r="W437" s="47">
        <f t="shared" si="14"/>
        <v>89.203860072376358</v>
      </c>
      <c r="X437" s="47">
        <f t="shared" si="15"/>
        <v>89.203860072376358</v>
      </c>
    </row>
    <row r="438" spans="1:24" ht="33.75">
      <c r="A438" s="19"/>
      <c r="B438" s="57" t="s">
        <v>605</v>
      </c>
      <c r="C438" s="58">
        <v>18</v>
      </c>
      <c r="D438" s="59">
        <v>1</v>
      </c>
      <c r="E438" s="59">
        <v>4</v>
      </c>
      <c r="F438" s="60" t="s">
        <v>604</v>
      </c>
      <c r="G438" s="58" t="s">
        <v>2</v>
      </c>
      <c r="H438" s="262"/>
      <c r="I438" s="262"/>
      <c r="J438" s="262"/>
      <c r="K438" s="262"/>
      <c r="L438" s="262"/>
      <c r="M438" s="263"/>
      <c r="N438" s="61">
        <v>120</v>
      </c>
      <c r="O438" s="61">
        <v>120</v>
      </c>
      <c r="P438" s="264"/>
      <c r="Q438" s="264"/>
      <c r="R438" s="36">
        <v>0</v>
      </c>
      <c r="S438" s="37">
        <v>97742.59</v>
      </c>
      <c r="T438" s="62">
        <v>97.8</v>
      </c>
      <c r="U438" s="20"/>
      <c r="V438" s="17" t="s">
        <v>1</v>
      </c>
      <c r="W438" s="47">
        <f t="shared" si="14"/>
        <v>81.5</v>
      </c>
      <c r="X438" s="47">
        <f t="shared" si="15"/>
        <v>81.5</v>
      </c>
    </row>
    <row r="439" spans="1:24" ht="22.5">
      <c r="A439" s="19"/>
      <c r="B439" s="57" t="s">
        <v>603</v>
      </c>
      <c r="C439" s="58">
        <v>18</v>
      </c>
      <c r="D439" s="59">
        <v>1</v>
      </c>
      <c r="E439" s="59">
        <v>4</v>
      </c>
      <c r="F439" s="60" t="s">
        <v>602</v>
      </c>
      <c r="G439" s="58" t="s">
        <v>2</v>
      </c>
      <c r="H439" s="262"/>
      <c r="I439" s="262"/>
      <c r="J439" s="262"/>
      <c r="K439" s="262"/>
      <c r="L439" s="262"/>
      <c r="M439" s="263"/>
      <c r="N439" s="61">
        <v>120</v>
      </c>
      <c r="O439" s="61">
        <v>120</v>
      </c>
      <c r="P439" s="264"/>
      <c r="Q439" s="264"/>
      <c r="R439" s="36">
        <v>0</v>
      </c>
      <c r="S439" s="37">
        <v>97742.59</v>
      </c>
      <c r="T439" s="62">
        <v>97.8</v>
      </c>
      <c r="U439" s="20"/>
      <c r="V439" s="17" t="s">
        <v>1</v>
      </c>
      <c r="W439" s="47">
        <f t="shared" si="14"/>
        <v>81.5</v>
      </c>
      <c r="X439" s="47">
        <f t="shared" si="15"/>
        <v>81.5</v>
      </c>
    </row>
    <row r="440" spans="1:24" ht="33.75">
      <c r="A440" s="19"/>
      <c r="B440" s="57" t="s">
        <v>601</v>
      </c>
      <c r="C440" s="58">
        <v>18</v>
      </c>
      <c r="D440" s="59">
        <v>1</v>
      </c>
      <c r="E440" s="59">
        <v>4</v>
      </c>
      <c r="F440" s="60" t="s">
        <v>600</v>
      </c>
      <c r="G440" s="58" t="s">
        <v>2</v>
      </c>
      <c r="H440" s="262"/>
      <c r="I440" s="262"/>
      <c r="J440" s="262"/>
      <c r="K440" s="262"/>
      <c r="L440" s="262"/>
      <c r="M440" s="263"/>
      <c r="N440" s="61">
        <v>120</v>
      </c>
      <c r="O440" s="61">
        <v>120</v>
      </c>
      <c r="P440" s="264"/>
      <c r="Q440" s="264"/>
      <c r="R440" s="36">
        <v>0</v>
      </c>
      <c r="S440" s="37">
        <v>97742.59</v>
      </c>
      <c r="T440" s="62">
        <v>97.8</v>
      </c>
      <c r="U440" s="20"/>
      <c r="V440" s="17" t="s">
        <v>1</v>
      </c>
      <c r="W440" s="47">
        <f t="shared" si="14"/>
        <v>81.5</v>
      </c>
      <c r="X440" s="47">
        <f t="shared" si="15"/>
        <v>81.5</v>
      </c>
    </row>
    <row r="441" spans="1:24" ht="22.5">
      <c r="A441" s="19"/>
      <c r="B441" s="57" t="s">
        <v>192</v>
      </c>
      <c r="C441" s="58">
        <v>18</v>
      </c>
      <c r="D441" s="59">
        <v>1</v>
      </c>
      <c r="E441" s="59">
        <v>4</v>
      </c>
      <c r="F441" s="60" t="s">
        <v>652</v>
      </c>
      <c r="G441" s="58" t="s">
        <v>2</v>
      </c>
      <c r="H441" s="262"/>
      <c r="I441" s="262"/>
      <c r="J441" s="262"/>
      <c r="K441" s="262"/>
      <c r="L441" s="262"/>
      <c r="M441" s="263"/>
      <c r="N441" s="61">
        <v>120</v>
      </c>
      <c r="O441" s="61">
        <v>120</v>
      </c>
      <c r="P441" s="264"/>
      <c r="Q441" s="264"/>
      <c r="R441" s="36">
        <v>0</v>
      </c>
      <c r="S441" s="37">
        <v>97742.59</v>
      </c>
      <c r="T441" s="62">
        <v>97.8</v>
      </c>
      <c r="U441" s="20"/>
      <c r="V441" s="17" t="s">
        <v>1</v>
      </c>
      <c r="W441" s="47">
        <f t="shared" si="14"/>
        <v>81.5</v>
      </c>
      <c r="X441" s="47">
        <f t="shared" si="15"/>
        <v>81.5</v>
      </c>
    </row>
    <row r="442" spans="1:24" ht="22.5">
      <c r="A442" s="19"/>
      <c r="B442" s="57" t="s">
        <v>37</v>
      </c>
      <c r="C442" s="58">
        <v>18</v>
      </c>
      <c r="D442" s="59">
        <v>1</v>
      </c>
      <c r="E442" s="59">
        <v>4</v>
      </c>
      <c r="F442" s="60" t="s">
        <v>652</v>
      </c>
      <c r="G442" s="58" t="s">
        <v>36</v>
      </c>
      <c r="H442" s="262"/>
      <c r="I442" s="262"/>
      <c r="J442" s="262"/>
      <c r="K442" s="262"/>
      <c r="L442" s="262"/>
      <c r="M442" s="263"/>
      <c r="N442" s="61">
        <v>120</v>
      </c>
      <c r="O442" s="61">
        <v>120</v>
      </c>
      <c r="P442" s="264"/>
      <c r="Q442" s="264"/>
      <c r="R442" s="36">
        <v>0</v>
      </c>
      <c r="S442" s="37">
        <v>97742.59</v>
      </c>
      <c r="T442" s="62">
        <v>97.8</v>
      </c>
      <c r="U442" s="20"/>
      <c r="V442" s="17" t="s">
        <v>1</v>
      </c>
      <c r="W442" s="47">
        <f t="shared" si="14"/>
        <v>81.5</v>
      </c>
      <c r="X442" s="47">
        <f t="shared" si="15"/>
        <v>81.5</v>
      </c>
    </row>
    <row r="443" spans="1:24" ht="22.5">
      <c r="A443" s="19"/>
      <c r="B443" s="57" t="s">
        <v>35</v>
      </c>
      <c r="C443" s="58">
        <v>18</v>
      </c>
      <c r="D443" s="59">
        <v>1</v>
      </c>
      <c r="E443" s="59">
        <v>4</v>
      </c>
      <c r="F443" s="60" t="s">
        <v>652</v>
      </c>
      <c r="G443" s="58" t="s">
        <v>33</v>
      </c>
      <c r="H443" s="262"/>
      <c r="I443" s="262"/>
      <c r="J443" s="262"/>
      <c r="K443" s="262"/>
      <c r="L443" s="262"/>
      <c r="M443" s="263"/>
      <c r="N443" s="61">
        <v>120</v>
      </c>
      <c r="O443" s="61">
        <v>120</v>
      </c>
      <c r="P443" s="264"/>
      <c r="Q443" s="264"/>
      <c r="R443" s="36">
        <v>0</v>
      </c>
      <c r="S443" s="37">
        <v>97742.59</v>
      </c>
      <c r="T443" s="62">
        <v>97.8</v>
      </c>
      <c r="U443" s="20"/>
      <c r="V443" s="17" t="s">
        <v>1</v>
      </c>
      <c r="W443" s="47">
        <f t="shared" si="14"/>
        <v>81.5</v>
      </c>
      <c r="X443" s="47">
        <f t="shared" si="15"/>
        <v>81.5</v>
      </c>
    </row>
    <row r="444" spans="1:24" ht="22.5">
      <c r="A444" s="19"/>
      <c r="B444" s="57" t="s">
        <v>14</v>
      </c>
      <c r="C444" s="58">
        <v>18</v>
      </c>
      <c r="D444" s="59">
        <v>1</v>
      </c>
      <c r="E444" s="59">
        <v>4</v>
      </c>
      <c r="F444" s="60" t="s">
        <v>13</v>
      </c>
      <c r="G444" s="58" t="s">
        <v>2</v>
      </c>
      <c r="H444" s="262"/>
      <c r="I444" s="262"/>
      <c r="J444" s="262"/>
      <c r="K444" s="262"/>
      <c r="L444" s="262"/>
      <c r="M444" s="263"/>
      <c r="N444" s="61">
        <v>102404.8</v>
      </c>
      <c r="O444" s="61">
        <v>102394.5</v>
      </c>
      <c r="P444" s="264"/>
      <c r="Q444" s="264"/>
      <c r="R444" s="36">
        <v>0</v>
      </c>
      <c r="S444" s="37">
        <v>98766117.829999998</v>
      </c>
      <c r="T444" s="62">
        <v>98766.1</v>
      </c>
      <c r="U444" s="20"/>
      <c r="V444" s="17" t="s">
        <v>1</v>
      </c>
      <c r="W444" s="47">
        <f t="shared" si="14"/>
        <v>96.446748589909845</v>
      </c>
      <c r="X444" s="47">
        <f t="shared" si="15"/>
        <v>96.456450297623405</v>
      </c>
    </row>
    <row r="445" spans="1:24" ht="22.5">
      <c r="A445" s="19"/>
      <c r="B445" s="57" t="s">
        <v>158</v>
      </c>
      <c r="C445" s="58">
        <v>18</v>
      </c>
      <c r="D445" s="59">
        <v>1</v>
      </c>
      <c r="E445" s="59">
        <v>4</v>
      </c>
      <c r="F445" s="60" t="s">
        <v>157</v>
      </c>
      <c r="G445" s="58" t="s">
        <v>2</v>
      </c>
      <c r="H445" s="262"/>
      <c r="I445" s="262"/>
      <c r="J445" s="262"/>
      <c r="K445" s="262"/>
      <c r="L445" s="262"/>
      <c r="M445" s="263"/>
      <c r="N445" s="61">
        <v>413.5</v>
      </c>
      <c r="O445" s="61">
        <v>413.5</v>
      </c>
      <c r="P445" s="264"/>
      <c r="Q445" s="264"/>
      <c r="R445" s="36">
        <v>0</v>
      </c>
      <c r="S445" s="37">
        <v>313076.67000000004</v>
      </c>
      <c r="T445" s="62">
        <v>313.10000000000002</v>
      </c>
      <c r="U445" s="20"/>
      <c r="V445" s="17" t="s">
        <v>1</v>
      </c>
      <c r="W445" s="47">
        <f t="shared" si="14"/>
        <v>75.71946795646916</v>
      </c>
      <c r="X445" s="47">
        <f t="shared" si="15"/>
        <v>75.71946795646916</v>
      </c>
    </row>
    <row r="446" spans="1:24" ht="22.5">
      <c r="A446" s="19"/>
      <c r="B446" s="57" t="s">
        <v>156</v>
      </c>
      <c r="C446" s="58">
        <v>18</v>
      </c>
      <c r="D446" s="59">
        <v>1</v>
      </c>
      <c r="E446" s="59">
        <v>4</v>
      </c>
      <c r="F446" s="60" t="s">
        <v>155</v>
      </c>
      <c r="G446" s="58" t="s">
        <v>2</v>
      </c>
      <c r="H446" s="262"/>
      <c r="I446" s="262"/>
      <c r="J446" s="262"/>
      <c r="K446" s="262"/>
      <c r="L446" s="262"/>
      <c r="M446" s="263"/>
      <c r="N446" s="61">
        <v>284</v>
      </c>
      <c r="O446" s="61">
        <v>284</v>
      </c>
      <c r="P446" s="264"/>
      <c r="Q446" s="264"/>
      <c r="R446" s="36">
        <v>0</v>
      </c>
      <c r="S446" s="37">
        <v>257576.67</v>
      </c>
      <c r="T446" s="62">
        <v>257.60000000000002</v>
      </c>
      <c r="U446" s="20"/>
      <c r="V446" s="17" t="s">
        <v>1</v>
      </c>
      <c r="W446" s="47">
        <f t="shared" si="14"/>
        <v>90.704225352112687</v>
      </c>
      <c r="X446" s="47">
        <f t="shared" si="15"/>
        <v>90.704225352112687</v>
      </c>
    </row>
    <row r="447" spans="1:24" ht="22.5">
      <c r="A447" s="19"/>
      <c r="B447" s="57" t="s">
        <v>651</v>
      </c>
      <c r="C447" s="58">
        <v>18</v>
      </c>
      <c r="D447" s="59">
        <v>1</v>
      </c>
      <c r="E447" s="59">
        <v>4</v>
      </c>
      <c r="F447" s="60" t="s">
        <v>650</v>
      </c>
      <c r="G447" s="58" t="s">
        <v>2</v>
      </c>
      <c r="H447" s="262"/>
      <c r="I447" s="262"/>
      <c r="J447" s="262"/>
      <c r="K447" s="262"/>
      <c r="L447" s="262"/>
      <c r="M447" s="263"/>
      <c r="N447" s="61">
        <v>284</v>
      </c>
      <c r="O447" s="61">
        <v>284</v>
      </c>
      <c r="P447" s="264"/>
      <c r="Q447" s="264"/>
      <c r="R447" s="36">
        <v>0</v>
      </c>
      <c r="S447" s="37">
        <v>257576.67</v>
      </c>
      <c r="T447" s="62">
        <v>257.60000000000002</v>
      </c>
      <c r="U447" s="20"/>
      <c r="V447" s="17" t="s">
        <v>1</v>
      </c>
      <c r="W447" s="47">
        <f t="shared" si="14"/>
        <v>90.704225352112687</v>
      </c>
      <c r="X447" s="47">
        <f t="shared" si="15"/>
        <v>90.704225352112687</v>
      </c>
    </row>
    <row r="448" spans="1:24" ht="22.5">
      <c r="A448" s="19"/>
      <c r="B448" s="57" t="s">
        <v>37</v>
      </c>
      <c r="C448" s="58">
        <v>18</v>
      </c>
      <c r="D448" s="59">
        <v>1</v>
      </c>
      <c r="E448" s="59">
        <v>4</v>
      </c>
      <c r="F448" s="60" t="s">
        <v>650</v>
      </c>
      <c r="G448" s="58" t="s">
        <v>36</v>
      </c>
      <c r="H448" s="262"/>
      <c r="I448" s="262"/>
      <c r="J448" s="262"/>
      <c r="K448" s="262"/>
      <c r="L448" s="262"/>
      <c r="M448" s="263"/>
      <c r="N448" s="61">
        <v>284</v>
      </c>
      <c r="O448" s="61">
        <v>284</v>
      </c>
      <c r="P448" s="264"/>
      <c r="Q448" s="264"/>
      <c r="R448" s="36">
        <v>0</v>
      </c>
      <c r="S448" s="37">
        <v>257576.67</v>
      </c>
      <c r="T448" s="62">
        <v>257.60000000000002</v>
      </c>
      <c r="U448" s="20"/>
      <c r="V448" s="17" t="s">
        <v>1</v>
      </c>
      <c r="W448" s="47">
        <f t="shared" si="14"/>
        <v>90.704225352112687</v>
      </c>
      <c r="X448" s="47">
        <f t="shared" si="15"/>
        <v>90.704225352112687</v>
      </c>
    </row>
    <row r="449" spans="1:24" ht="22.5">
      <c r="A449" s="19"/>
      <c r="B449" s="57" t="s">
        <v>35</v>
      </c>
      <c r="C449" s="58">
        <v>18</v>
      </c>
      <c r="D449" s="59">
        <v>1</v>
      </c>
      <c r="E449" s="59">
        <v>4</v>
      </c>
      <c r="F449" s="60" t="s">
        <v>650</v>
      </c>
      <c r="G449" s="58" t="s">
        <v>33</v>
      </c>
      <c r="H449" s="262"/>
      <c r="I449" s="262"/>
      <c r="J449" s="262"/>
      <c r="K449" s="262"/>
      <c r="L449" s="262"/>
      <c r="M449" s="263"/>
      <c r="N449" s="61">
        <v>284</v>
      </c>
      <c r="O449" s="61">
        <v>284</v>
      </c>
      <c r="P449" s="264"/>
      <c r="Q449" s="264"/>
      <c r="R449" s="36">
        <v>0</v>
      </c>
      <c r="S449" s="37">
        <v>257576.67</v>
      </c>
      <c r="T449" s="62">
        <v>257.60000000000002</v>
      </c>
      <c r="U449" s="20"/>
      <c r="V449" s="17" t="s">
        <v>1</v>
      </c>
      <c r="W449" s="47">
        <f t="shared" si="14"/>
        <v>90.704225352112687</v>
      </c>
      <c r="X449" s="47">
        <f t="shared" si="15"/>
        <v>90.704225352112687</v>
      </c>
    </row>
    <row r="450" spans="1:24" ht="33.75">
      <c r="A450" s="19"/>
      <c r="B450" s="57" t="s">
        <v>263</v>
      </c>
      <c r="C450" s="58">
        <v>18</v>
      </c>
      <c r="D450" s="59">
        <v>1</v>
      </c>
      <c r="E450" s="59">
        <v>4</v>
      </c>
      <c r="F450" s="60" t="s">
        <v>262</v>
      </c>
      <c r="G450" s="58" t="s">
        <v>2</v>
      </c>
      <c r="H450" s="262"/>
      <c r="I450" s="262"/>
      <c r="J450" s="262"/>
      <c r="K450" s="262"/>
      <c r="L450" s="262"/>
      <c r="M450" s="263"/>
      <c r="N450" s="61">
        <v>129.5</v>
      </c>
      <c r="O450" s="61">
        <v>129.5</v>
      </c>
      <c r="P450" s="264"/>
      <c r="Q450" s="264"/>
      <c r="R450" s="36">
        <v>0</v>
      </c>
      <c r="S450" s="37">
        <v>55500</v>
      </c>
      <c r="T450" s="62">
        <v>55.5</v>
      </c>
      <c r="U450" s="20"/>
      <c r="V450" s="17" t="s">
        <v>1</v>
      </c>
      <c r="W450" s="47">
        <f t="shared" si="14"/>
        <v>42.857142857142854</v>
      </c>
      <c r="X450" s="47">
        <f t="shared" si="15"/>
        <v>42.857142857142854</v>
      </c>
    </row>
    <row r="451" spans="1:24" ht="22.5">
      <c r="A451" s="19"/>
      <c r="B451" s="57" t="s">
        <v>261</v>
      </c>
      <c r="C451" s="58">
        <v>18</v>
      </c>
      <c r="D451" s="59">
        <v>1</v>
      </c>
      <c r="E451" s="59">
        <v>4</v>
      </c>
      <c r="F451" s="60" t="s">
        <v>260</v>
      </c>
      <c r="G451" s="58" t="s">
        <v>2</v>
      </c>
      <c r="H451" s="262"/>
      <c r="I451" s="262"/>
      <c r="J451" s="262"/>
      <c r="K451" s="262"/>
      <c r="L451" s="262"/>
      <c r="M451" s="263"/>
      <c r="N451" s="61">
        <v>129.5</v>
      </c>
      <c r="O451" s="61">
        <v>129.5</v>
      </c>
      <c r="P451" s="264"/>
      <c r="Q451" s="264"/>
      <c r="R451" s="36">
        <v>0</v>
      </c>
      <c r="S451" s="37">
        <v>55500</v>
      </c>
      <c r="T451" s="62">
        <v>55.5</v>
      </c>
      <c r="U451" s="20"/>
      <c r="V451" s="17" t="s">
        <v>1</v>
      </c>
      <c r="W451" s="47">
        <f t="shared" si="14"/>
        <v>42.857142857142854</v>
      </c>
      <c r="X451" s="47">
        <f t="shared" si="15"/>
        <v>42.857142857142854</v>
      </c>
    </row>
    <row r="452" spans="1:24" ht="22.5">
      <c r="A452" s="19"/>
      <c r="B452" s="57" t="s">
        <v>37</v>
      </c>
      <c r="C452" s="58">
        <v>18</v>
      </c>
      <c r="D452" s="59">
        <v>1</v>
      </c>
      <c r="E452" s="59">
        <v>4</v>
      </c>
      <c r="F452" s="60" t="s">
        <v>260</v>
      </c>
      <c r="G452" s="58" t="s">
        <v>36</v>
      </c>
      <c r="H452" s="262"/>
      <c r="I452" s="262"/>
      <c r="J452" s="262"/>
      <c r="K452" s="262"/>
      <c r="L452" s="262"/>
      <c r="M452" s="263"/>
      <c r="N452" s="61">
        <v>129.5</v>
      </c>
      <c r="O452" s="61">
        <v>129.5</v>
      </c>
      <c r="P452" s="264"/>
      <c r="Q452" s="264"/>
      <c r="R452" s="36">
        <v>0</v>
      </c>
      <c r="S452" s="37">
        <v>55500</v>
      </c>
      <c r="T452" s="62">
        <v>55.5</v>
      </c>
      <c r="U452" s="20"/>
      <c r="V452" s="17" t="s">
        <v>1</v>
      </c>
      <c r="W452" s="47">
        <f t="shared" si="14"/>
        <v>42.857142857142854</v>
      </c>
      <c r="X452" s="47">
        <f t="shared" si="15"/>
        <v>42.857142857142854</v>
      </c>
    </row>
    <row r="453" spans="1:24" ht="22.5">
      <c r="A453" s="19"/>
      <c r="B453" s="57" t="s">
        <v>35</v>
      </c>
      <c r="C453" s="58">
        <v>18</v>
      </c>
      <c r="D453" s="59">
        <v>1</v>
      </c>
      <c r="E453" s="59">
        <v>4</v>
      </c>
      <c r="F453" s="60" t="s">
        <v>260</v>
      </c>
      <c r="G453" s="58" t="s">
        <v>33</v>
      </c>
      <c r="H453" s="262"/>
      <c r="I453" s="262"/>
      <c r="J453" s="262"/>
      <c r="K453" s="262"/>
      <c r="L453" s="262"/>
      <c r="M453" s="263"/>
      <c r="N453" s="61">
        <v>129.5</v>
      </c>
      <c r="O453" s="61">
        <v>129.5</v>
      </c>
      <c r="P453" s="264"/>
      <c r="Q453" s="264"/>
      <c r="R453" s="36">
        <v>0</v>
      </c>
      <c r="S453" s="37">
        <v>55500</v>
      </c>
      <c r="T453" s="62">
        <v>55.5</v>
      </c>
      <c r="U453" s="20"/>
      <c r="V453" s="17" t="s">
        <v>1</v>
      </c>
      <c r="W453" s="47">
        <f t="shared" ref="W453:W516" si="16">SUM(T453/N453*100)</f>
        <v>42.857142857142854</v>
      </c>
      <c r="X453" s="47">
        <f t="shared" ref="X453:X516" si="17">SUM(T453/O453*100)</f>
        <v>42.857142857142854</v>
      </c>
    </row>
    <row r="454" spans="1:24" ht="22.5">
      <c r="A454" s="19"/>
      <c r="B454" s="57" t="s">
        <v>649</v>
      </c>
      <c r="C454" s="58">
        <v>18</v>
      </c>
      <c r="D454" s="59">
        <v>1</v>
      </c>
      <c r="E454" s="59">
        <v>4</v>
      </c>
      <c r="F454" s="60" t="s">
        <v>648</v>
      </c>
      <c r="G454" s="58" t="s">
        <v>2</v>
      </c>
      <c r="H454" s="262"/>
      <c r="I454" s="262"/>
      <c r="J454" s="262"/>
      <c r="K454" s="262"/>
      <c r="L454" s="262"/>
      <c r="M454" s="263"/>
      <c r="N454" s="61">
        <v>7119.1</v>
      </c>
      <c r="O454" s="61">
        <v>7119.1</v>
      </c>
      <c r="P454" s="264"/>
      <c r="Q454" s="264"/>
      <c r="R454" s="36">
        <v>0</v>
      </c>
      <c r="S454" s="37">
        <v>7110103.0900000008</v>
      </c>
      <c r="T454" s="62">
        <v>7110.1</v>
      </c>
      <c r="U454" s="20"/>
      <c r="V454" s="17" t="s">
        <v>1</v>
      </c>
      <c r="W454" s="47">
        <f t="shared" si="16"/>
        <v>99.873579525501825</v>
      </c>
      <c r="X454" s="47">
        <f t="shared" si="17"/>
        <v>99.873579525501825</v>
      </c>
    </row>
    <row r="455" spans="1:24" ht="33.75">
      <c r="A455" s="19"/>
      <c r="B455" s="57" t="s">
        <v>647</v>
      </c>
      <c r="C455" s="58">
        <v>18</v>
      </c>
      <c r="D455" s="59">
        <v>1</v>
      </c>
      <c r="E455" s="59">
        <v>4</v>
      </c>
      <c r="F455" s="60" t="s">
        <v>646</v>
      </c>
      <c r="G455" s="58" t="s">
        <v>2</v>
      </c>
      <c r="H455" s="262"/>
      <c r="I455" s="262"/>
      <c r="J455" s="262"/>
      <c r="K455" s="262"/>
      <c r="L455" s="262"/>
      <c r="M455" s="263"/>
      <c r="N455" s="61">
        <v>7119.1</v>
      </c>
      <c r="O455" s="61">
        <v>7119.1</v>
      </c>
      <c r="P455" s="264"/>
      <c r="Q455" s="264"/>
      <c r="R455" s="36">
        <v>0</v>
      </c>
      <c r="S455" s="37">
        <v>7110103.0900000008</v>
      </c>
      <c r="T455" s="62">
        <v>7110.1</v>
      </c>
      <c r="U455" s="20"/>
      <c r="V455" s="17" t="s">
        <v>1</v>
      </c>
      <c r="W455" s="47">
        <f t="shared" si="16"/>
        <v>99.873579525501825</v>
      </c>
      <c r="X455" s="47">
        <f t="shared" si="17"/>
        <v>99.873579525501825</v>
      </c>
    </row>
    <row r="456" spans="1:24" ht="22.5">
      <c r="A456" s="19"/>
      <c r="B456" s="57" t="s">
        <v>232</v>
      </c>
      <c r="C456" s="58">
        <v>18</v>
      </c>
      <c r="D456" s="59">
        <v>1</v>
      </c>
      <c r="E456" s="59">
        <v>4</v>
      </c>
      <c r="F456" s="60" t="s">
        <v>645</v>
      </c>
      <c r="G456" s="58" t="s">
        <v>2</v>
      </c>
      <c r="H456" s="262"/>
      <c r="I456" s="262"/>
      <c r="J456" s="262"/>
      <c r="K456" s="262"/>
      <c r="L456" s="262"/>
      <c r="M456" s="263"/>
      <c r="N456" s="61">
        <v>489.1</v>
      </c>
      <c r="O456" s="61">
        <v>489.1</v>
      </c>
      <c r="P456" s="264"/>
      <c r="Q456" s="264"/>
      <c r="R456" s="36">
        <v>0</v>
      </c>
      <c r="S456" s="37">
        <v>487963.93</v>
      </c>
      <c r="T456" s="62">
        <v>488</v>
      </c>
      <c r="U456" s="20"/>
      <c r="V456" s="17" t="s">
        <v>1</v>
      </c>
      <c r="W456" s="47">
        <f t="shared" si="16"/>
        <v>99.775097117153962</v>
      </c>
      <c r="X456" s="47">
        <f t="shared" si="17"/>
        <v>99.775097117153962</v>
      </c>
    </row>
    <row r="457" spans="1:24" ht="56.25">
      <c r="A457" s="19"/>
      <c r="B457" s="57" t="s">
        <v>170</v>
      </c>
      <c r="C457" s="58">
        <v>18</v>
      </c>
      <c r="D457" s="59">
        <v>1</v>
      </c>
      <c r="E457" s="59">
        <v>4</v>
      </c>
      <c r="F457" s="60" t="s">
        <v>645</v>
      </c>
      <c r="G457" s="58" t="s">
        <v>169</v>
      </c>
      <c r="H457" s="262"/>
      <c r="I457" s="262"/>
      <c r="J457" s="262"/>
      <c r="K457" s="262"/>
      <c r="L457" s="262"/>
      <c r="M457" s="263"/>
      <c r="N457" s="61">
        <v>453.3</v>
      </c>
      <c r="O457" s="61">
        <v>453.3</v>
      </c>
      <c r="P457" s="264"/>
      <c r="Q457" s="264"/>
      <c r="R457" s="36">
        <v>0</v>
      </c>
      <c r="S457" s="37">
        <v>452138.36</v>
      </c>
      <c r="T457" s="62">
        <v>452.2</v>
      </c>
      <c r="U457" s="20"/>
      <c r="V457" s="17" t="s">
        <v>1</v>
      </c>
      <c r="W457" s="47">
        <f t="shared" si="16"/>
        <v>99.75733509816898</v>
      </c>
      <c r="X457" s="47">
        <f t="shared" si="17"/>
        <v>99.75733509816898</v>
      </c>
    </row>
    <row r="458" spans="1:24" ht="22.5">
      <c r="A458" s="19"/>
      <c r="B458" s="57" t="s">
        <v>630</v>
      </c>
      <c r="C458" s="58">
        <v>18</v>
      </c>
      <c r="D458" s="59">
        <v>1</v>
      </c>
      <c r="E458" s="59">
        <v>4</v>
      </c>
      <c r="F458" s="60" t="s">
        <v>645</v>
      </c>
      <c r="G458" s="58" t="s">
        <v>629</v>
      </c>
      <c r="H458" s="262"/>
      <c r="I458" s="262"/>
      <c r="J458" s="262"/>
      <c r="K458" s="262"/>
      <c r="L458" s="262"/>
      <c r="M458" s="263"/>
      <c r="N458" s="61">
        <v>453.3</v>
      </c>
      <c r="O458" s="61">
        <v>453.3</v>
      </c>
      <c r="P458" s="264"/>
      <c r="Q458" s="264"/>
      <c r="R458" s="36">
        <v>0</v>
      </c>
      <c r="S458" s="37">
        <v>452138.36</v>
      </c>
      <c r="T458" s="62">
        <v>452.2</v>
      </c>
      <c r="U458" s="20"/>
      <c r="V458" s="17" t="s">
        <v>1</v>
      </c>
      <c r="W458" s="47">
        <f t="shared" si="16"/>
        <v>99.75733509816898</v>
      </c>
      <c r="X458" s="47">
        <f t="shared" si="17"/>
        <v>99.75733509816898</v>
      </c>
    </row>
    <row r="459" spans="1:24" ht="22.5">
      <c r="A459" s="19"/>
      <c r="B459" s="57" t="s">
        <v>37</v>
      </c>
      <c r="C459" s="58">
        <v>18</v>
      </c>
      <c r="D459" s="59">
        <v>1</v>
      </c>
      <c r="E459" s="59">
        <v>4</v>
      </c>
      <c r="F459" s="60" t="s">
        <v>645</v>
      </c>
      <c r="G459" s="58" t="s">
        <v>36</v>
      </c>
      <c r="H459" s="262"/>
      <c r="I459" s="262"/>
      <c r="J459" s="262"/>
      <c r="K459" s="262"/>
      <c r="L459" s="262"/>
      <c r="M459" s="263"/>
      <c r="N459" s="61">
        <v>35.799999999999997</v>
      </c>
      <c r="O459" s="61">
        <v>35.799999999999997</v>
      </c>
      <c r="P459" s="264"/>
      <c r="Q459" s="264"/>
      <c r="R459" s="36">
        <v>0</v>
      </c>
      <c r="S459" s="37">
        <v>35825.57</v>
      </c>
      <c r="T459" s="62">
        <v>35.799999999999997</v>
      </c>
      <c r="U459" s="20"/>
      <c r="V459" s="17" t="s">
        <v>1</v>
      </c>
      <c r="W459" s="47">
        <f t="shared" si="16"/>
        <v>100</v>
      </c>
      <c r="X459" s="47">
        <f t="shared" si="17"/>
        <v>100</v>
      </c>
    </row>
    <row r="460" spans="1:24" ht="22.5">
      <c r="A460" s="19"/>
      <c r="B460" s="57" t="s">
        <v>35</v>
      </c>
      <c r="C460" s="58">
        <v>18</v>
      </c>
      <c r="D460" s="59">
        <v>1</v>
      </c>
      <c r="E460" s="59">
        <v>4</v>
      </c>
      <c r="F460" s="60" t="s">
        <v>645</v>
      </c>
      <c r="G460" s="58" t="s">
        <v>33</v>
      </c>
      <c r="H460" s="262"/>
      <c r="I460" s="262"/>
      <c r="J460" s="262"/>
      <c r="K460" s="262"/>
      <c r="L460" s="262"/>
      <c r="M460" s="263"/>
      <c r="N460" s="61">
        <v>35.799999999999997</v>
      </c>
      <c r="O460" s="61">
        <v>35.799999999999997</v>
      </c>
      <c r="P460" s="264"/>
      <c r="Q460" s="264"/>
      <c r="R460" s="36">
        <v>0</v>
      </c>
      <c r="S460" s="37">
        <v>35825.57</v>
      </c>
      <c r="T460" s="62">
        <v>35.799999999999997</v>
      </c>
      <c r="U460" s="20"/>
      <c r="V460" s="17" t="s">
        <v>1</v>
      </c>
      <c r="W460" s="47">
        <f t="shared" si="16"/>
        <v>100</v>
      </c>
      <c r="X460" s="47">
        <f t="shared" si="17"/>
        <v>100</v>
      </c>
    </row>
    <row r="461" spans="1:24" ht="56.25">
      <c r="A461" s="19"/>
      <c r="B461" s="57" t="s">
        <v>644</v>
      </c>
      <c r="C461" s="58">
        <v>18</v>
      </c>
      <c r="D461" s="59">
        <v>1</v>
      </c>
      <c r="E461" s="59">
        <v>4</v>
      </c>
      <c r="F461" s="60" t="s">
        <v>643</v>
      </c>
      <c r="G461" s="58" t="s">
        <v>2</v>
      </c>
      <c r="H461" s="262"/>
      <c r="I461" s="262"/>
      <c r="J461" s="262"/>
      <c r="K461" s="262"/>
      <c r="L461" s="262"/>
      <c r="M461" s="263"/>
      <c r="N461" s="61">
        <v>6630</v>
      </c>
      <c r="O461" s="61">
        <v>6630</v>
      </c>
      <c r="P461" s="264"/>
      <c r="Q461" s="264"/>
      <c r="R461" s="36">
        <v>0</v>
      </c>
      <c r="S461" s="37">
        <v>6622139.1600000001</v>
      </c>
      <c r="T461" s="62">
        <v>6622.1</v>
      </c>
      <c r="U461" s="20"/>
      <c r="V461" s="17" t="s">
        <v>1</v>
      </c>
      <c r="W461" s="47">
        <f t="shared" si="16"/>
        <v>99.880844645550539</v>
      </c>
      <c r="X461" s="47">
        <f t="shared" si="17"/>
        <v>99.880844645550539</v>
      </c>
    </row>
    <row r="462" spans="1:24" ht="56.25">
      <c r="A462" s="19"/>
      <c r="B462" s="57" t="s">
        <v>170</v>
      </c>
      <c r="C462" s="58">
        <v>18</v>
      </c>
      <c r="D462" s="59">
        <v>1</v>
      </c>
      <c r="E462" s="59">
        <v>4</v>
      </c>
      <c r="F462" s="60" t="s">
        <v>643</v>
      </c>
      <c r="G462" s="58" t="s">
        <v>169</v>
      </c>
      <c r="H462" s="262"/>
      <c r="I462" s="262"/>
      <c r="J462" s="262"/>
      <c r="K462" s="262"/>
      <c r="L462" s="262"/>
      <c r="M462" s="263"/>
      <c r="N462" s="61">
        <v>4743.8</v>
      </c>
      <c r="O462" s="61">
        <v>4743.8</v>
      </c>
      <c r="P462" s="264"/>
      <c r="Q462" s="264"/>
      <c r="R462" s="36">
        <v>0</v>
      </c>
      <c r="S462" s="37">
        <v>4735932.7</v>
      </c>
      <c r="T462" s="62">
        <v>4735.8999999999996</v>
      </c>
      <c r="U462" s="20"/>
      <c r="V462" s="17" t="s">
        <v>1</v>
      </c>
      <c r="W462" s="47">
        <f t="shared" si="16"/>
        <v>99.833466840929191</v>
      </c>
      <c r="X462" s="47">
        <f t="shared" si="17"/>
        <v>99.833466840929191</v>
      </c>
    </row>
    <row r="463" spans="1:24" ht="22.5">
      <c r="A463" s="19"/>
      <c r="B463" s="57" t="s">
        <v>630</v>
      </c>
      <c r="C463" s="58">
        <v>18</v>
      </c>
      <c r="D463" s="59">
        <v>1</v>
      </c>
      <c r="E463" s="59">
        <v>4</v>
      </c>
      <c r="F463" s="60" t="s">
        <v>643</v>
      </c>
      <c r="G463" s="58" t="s">
        <v>629</v>
      </c>
      <c r="H463" s="262"/>
      <c r="I463" s="262"/>
      <c r="J463" s="262"/>
      <c r="K463" s="262"/>
      <c r="L463" s="262"/>
      <c r="M463" s="263"/>
      <c r="N463" s="61">
        <v>4743.8</v>
      </c>
      <c r="O463" s="61">
        <v>4743.8</v>
      </c>
      <c r="P463" s="264"/>
      <c r="Q463" s="264"/>
      <c r="R463" s="36">
        <v>0</v>
      </c>
      <c r="S463" s="37">
        <v>4735932.7</v>
      </c>
      <c r="T463" s="62">
        <v>4735.8999999999996</v>
      </c>
      <c r="U463" s="20"/>
      <c r="V463" s="17" t="s">
        <v>1</v>
      </c>
      <c r="W463" s="47">
        <f t="shared" si="16"/>
        <v>99.833466840929191</v>
      </c>
      <c r="X463" s="47">
        <f t="shared" si="17"/>
        <v>99.833466840929191</v>
      </c>
    </row>
    <row r="464" spans="1:24" ht="22.5">
      <c r="A464" s="19"/>
      <c r="B464" s="57" t="s">
        <v>37</v>
      </c>
      <c r="C464" s="58">
        <v>18</v>
      </c>
      <c r="D464" s="59">
        <v>1</v>
      </c>
      <c r="E464" s="59">
        <v>4</v>
      </c>
      <c r="F464" s="60" t="s">
        <v>643</v>
      </c>
      <c r="G464" s="58" t="s">
        <v>36</v>
      </c>
      <c r="H464" s="262"/>
      <c r="I464" s="262"/>
      <c r="J464" s="262"/>
      <c r="K464" s="262"/>
      <c r="L464" s="262"/>
      <c r="M464" s="263"/>
      <c r="N464" s="61">
        <v>1886.2</v>
      </c>
      <c r="O464" s="61">
        <v>1886.2</v>
      </c>
      <c r="P464" s="264"/>
      <c r="Q464" s="264"/>
      <c r="R464" s="36">
        <v>0</v>
      </c>
      <c r="S464" s="37">
        <v>1886206.46</v>
      </c>
      <c r="T464" s="62">
        <v>1886.2</v>
      </c>
      <c r="U464" s="20"/>
      <c r="V464" s="17" t="s">
        <v>1</v>
      </c>
      <c r="W464" s="47">
        <f t="shared" si="16"/>
        <v>100</v>
      </c>
      <c r="X464" s="47">
        <f t="shared" si="17"/>
        <v>100</v>
      </c>
    </row>
    <row r="465" spans="1:24" ht="22.5">
      <c r="A465" s="19"/>
      <c r="B465" s="57" t="s">
        <v>35</v>
      </c>
      <c r="C465" s="58">
        <v>18</v>
      </c>
      <c r="D465" s="59">
        <v>1</v>
      </c>
      <c r="E465" s="59">
        <v>4</v>
      </c>
      <c r="F465" s="60" t="s">
        <v>643</v>
      </c>
      <c r="G465" s="58" t="s">
        <v>33</v>
      </c>
      <c r="H465" s="262"/>
      <c r="I465" s="262"/>
      <c r="J465" s="262"/>
      <c r="K465" s="262"/>
      <c r="L465" s="262"/>
      <c r="M465" s="263"/>
      <c r="N465" s="61">
        <v>1886.2</v>
      </c>
      <c r="O465" s="61">
        <v>1886.2</v>
      </c>
      <c r="P465" s="264"/>
      <c r="Q465" s="264"/>
      <c r="R465" s="36">
        <v>0</v>
      </c>
      <c r="S465" s="37">
        <v>1886206.46</v>
      </c>
      <c r="T465" s="62">
        <v>1886.2</v>
      </c>
      <c r="U465" s="20"/>
      <c r="V465" s="17" t="s">
        <v>1</v>
      </c>
      <c r="W465" s="47">
        <f t="shared" si="16"/>
        <v>100</v>
      </c>
      <c r="X465" s="47">
        <f t="shared" si="17"/>
        <v>100</v>
      </c>
    </row>
    <row r="466" spans="1:24" ht="33.75">
      <c r="A466" s="19"/>
      <c r="B466" s="57" t="s">
        <v>443</v>
      </c>
      <c r="C466" s="58">
        <v>18</v>
      </c>
      <c r="D466" s="59">
        <v>1</v>
      </c>
      <c r="E466" s="59">
        <v>4</v>
      </c>
      <c r="F466" s="60" t="s">
        <v>442</v>
      </c>
      <c r="G466" s="58" t="s">
        <v>2</v>
      </c>
      <c r="H466" s="262"/>
      <c r="I466" s="262"/>
      <c r="J466" s="262"/>
      <c r="K466" s="262"/>
      <c r="L466" s="262"/>
      <c r="M466" s="263"/>
      <c r="N466" s="61">
        <v>8186</v>
      </c>
      <c r="O466" s="61">
        <v>8186</v>
      </c>
      <c r="P466" s="264"/>
      <c r="Q466" s="264"/>
      <c r="R466" s="36">
        <v>0</v>
      </c>
      <c r="S466" s="37">
        <v>7823853.6900000013</v>
      </c>
      <c r="T466" s="62">
        <v>7823.8</v>
      </c>
      <c r="U466" s="20"/>
      <c r="V466" s="17" t="s">
        <v>1</v>
      </c>
      <c r="W466" s="47">
        <f t="shared" si="16"/>
        <v>95.575372587344248</v>
      </c>
      <c r="X466" s="47">
        <f t="shared" si="17"/>
        <v>95.575372587344248</v>
      </c>
    </row>
    <row r="467" spans="1:24" ht="33.75">
      <c r="A467" s="19"/>
      <c r="B467" s="57" t="s">
        <v>642</v>
      </c>
      <c r="C467" s="58">
        <v>18</v>
      </c>
      <c r="D467" s="59">
        <v>1</v>
      </c>
      <c r="E467" s="59">
        <v>4</v>
      </c>
      <c r="F467" s="60" t="s">
        <v>641</v>
      </c>
      <c r="G467" s="58" t="s">
        <v>2</v>
      </c>
      <c r="H467" s="262"/>
      <c r="I467" s="262"/>
      <c r="J467" s="262"/>
      <c r="K467" s="262"/>
      <c r="L467" s="262"/>
      <c r="M467" s="263"/>
      <c r="N467" s="61">
        <v>8186</v>
      </c>
      <c r="O467" s="61">
        <v>8186</v>
      </c>
      <c r="P467" s="264"/>
      <c r="Q467" s="264"/>
      <c r="R467" s="36">
        <v>0</v>
      </c>
      <c r="S467" s="37">
        <v>7823853.6900000013</v>
      </c>
      <c r="T467" s="62">
        <v>7823.8</v>
      </c>
      <c r="U467" s="20"/>
      <c r="V467" s="17" t="s">
        <v>1</v>
      </c>
      <c r="W467" s="47">
        <f t="shared" si="16"/>
        <v>95.575372587344248</v>
      </c>
      <c r="X467" s="47">
        <f t="shared" si="17"/>
        <v>95.575372587344248</v>
      </c>
    </row>
    <row r="468" spans="1:24" ht="67.5">
      <c r="A468" s="19"/>
      <c r="B468" s="57" t="s">
        <v>640</v>
      </c>
      <c r="C468" s="58">
        <v>18</v>
      </c>
      <c r="D468" s="59">
        <v>1</v>
      </c>
      <c r="E468" s="59">
        <v>4</v>
      </c>
      <c r="F468" s="60" t="s">
        <v>639</v>
      </c>
      <c r="G468" s="58" t="s">
        <v>2</v>
      </c>
      <c r="H468" s="262"/>
      <c r="I468" s="262"/>
      <c r="J468" s="262"/>
      <c r="K468" s="262"/>
      <c r="L468" s="262"/>
      <c r="M468" s="263"/>
      <c r="N468" s="61">
        <v>8186</v>
      </c>
      <c r="O468" s="61">
        <v>8186</v>
      </c>
      <c r="P468" s="264"/>
      <c r="Q468" s="264"/>
      <c r="R468" s="36">
        <v>0</v>
      </c>
      <c r="S468" s="37">
        <v>7823853.6900000013</v>
      </c>
      <c r="T468" s="62">
        <v>7823.8</v>
      </c>
      <c r="U468" s="20"/>
      <c r="V468" s="17" t="s">
        <v>1</v>
      </c>
      <c r="W468" s="47">
        <f t="shared" si="16"/>
        <v>95.575372587344248</v>
      </c>
      <c r="X468" s="47">
        <f t="shared" si="17"/>
        <v>95.575372587344248</v>
      </c>
    </row>
    <row r="469" spans="1:24" ht="56.25">
      <c r="A469" s="19"/>
      <c r="B469" s="57" t="s">
        <v>170</v>
      </c>
      <c r="C469" s="58">
        <v>18</v>
      </c>
      <c r="D469" s="59">
        <v>1</v>
      </c>
      <c r="E469" s="59">
        <v>4</v>
      </c>
      <c r="F469" s="60" t="s">
        <v>639</v>
      </c>
      <c r="G469" s="58" t="s">
        <v>169</v>
      </c>
      <c r="H469" s="262"/>
      <c r="I469" s="262"/>
      <c r="J469" s="262"/>
      <c r="K469" s="262"/>
      <c r="L469" s="262"/>
      <c r="M469" s="263"/>
      <c r="N469" s="61">
        <v>7263.6</v>
      </c>
      <c r="O469" s="61">
        <v>7263.6</v>
      </c>
      <c r="P469" s="264"/>
      <c r="Q469" s="264"/>
      <c r="R469" s="36">
        <v>0</v>
      </c>
      <c r="S469" s="37">
        <v>7123285.6400000006</v>
      </c>
      <c r="T469" s="62">
        <v>7123.3</v>
      </c>
      <c r="U469" s="20"/>
      <c r="V469" s="17" t="s">
        <v>1</v>
      </c>
      <c r="W469" s="47">
        <f t="shared" si="16"/>
        <v>98.068450905886877</v>
      </c>
      <c r="X469" s="47">
        <f t="shared" si="17"/>
        <v>98.068450905886877</v>
      </c>
    </row>
    <row r="470" spans="1:24" ht="22.5">
      <c r="A470" s="19"/>
      <c r="B470" s="57" t="s">
        <v>630</v>
      </c>
      <c r="C470" s="58">
        <v>18</v>
      </c>
      <c r="D470" s="59">
        <v>1</v>
      </c>
      <c r="E470" s="59">
        <v>4</v>
      </c>
      <c r="F470" s="60" t="s">
        <v>639</v>
      </c>
      <c r="G470" s="58" t="s">
        <v>629</v>
      </c>
      <c r="H470" s="262"/>
      <c r="I470" s="262"/>
      <c r="J470" s="262"/>
      <c r="K470" s="262"/>
      <c r="L470" s="262"/>
      <c r="M470" s="263"/>
      <c r="N470" s="61">
        <v>7263.6</v>
      </c>
      <c r="O470" s="61">
        <v>7263.6</v>
      </c>
      <c r="P470" s="264"/>
      <c r="Q470" s="264"/>
      <c r="R470" s="36">
        <v>0</v>
      </c>
      <c r="S470" s="37">
        <v>7123285.6400000006</v>
      </c>
      <c r="T470" s="62">
        <v>7123.3</v>
      </c>
      <c r="U470" s="20"/>
      <c r="V470" s="17" t="s">
        <v>1</v>
      </c>
      <c r="W470" s="47">
        <f t="shared" si="16"/>
        <v>98.068450905886877</v>
      </c>
      <c r="X470" s="47">
        <f t="shared" si="17"/>
        <v>98.068450905886877</v>
      </c>
    </row>
    <row r="471" spans="1:24" ht="22.5">
      <c r="A471" s="19"/>
      <c r="B471" s="57" t="s">
        <v>37</v>
      </c>
      <c r="C471" s="58">
        <v>18</v>
      </c>
      <c r="D471" s="59">
        <v>1</v>
      </c>
      <c r="E471" s="59">
        <v>4</v>
      </c>
      <c r="F471" s="60" t="s">
        <v>639</v>
      </c>
      <c r="G471" s="58" t="s">
        <v>36</v>
      </c>
      <c r="H471" s="262"/>
      <c r="I471" s="262"/>
      <c r="J471" s="262"/>
      <c r="K471" s="262"/>
      <c r="L471" s="262"/>
      <c r="M471" s="263"/>
      <c r="N471" s="61">
        <v>829.9</v>
      </c>
      <c r="O471" s="61">
        <v>829.9</v>
      </c>
      <c r="P471" s="264"/>
      <c r="Q471" s="264"/>
      <c r="R471" s="36">
        <v>0</v>
      </c>
      <c r="S471" s="37">
        <v>608107.77</v>
      </c>
      <c r="T471" s="62">
        <v>608.1</v>
      </c>
      <c r="U471" s="20"/>
      <c r="V471" s="17" t="s">
        <v>1</v>
      </c>
      <c r="W471" s="47">
        <f t="shared" si="16"/>
        <v>73.273888420291613</v>
      </c>
      <c r="X471" s="47">
        <f t="shared" si="17"/>
        <v>73.273888420291613</v>
      </c>
    </row>
    <row r="472" spans="1:24" ht="22.5">
      <c r="A472" s="19"/>
      <c r="B472" s="57" t="s">
        <v>35</v>
      </c>
      <c r="C472" s="58">
        <v>18</v>
      </c>
      <c r="D472" s="59">
        <v>1</v>
      </c>
      <c r="E472" s="59">
        <v>4</v>
      </c>
      <c r="F472" s="60" t="s">
        <v>639</v>
      </c>
      <c r="G472" s="58" t="s">
        <v>33</v>
      </c>
      <c r="H472" s="262"/>
      <c r="I472" s="262"/>
      <c r="J472" s="262"/>
      <c r="K472" s="262"/>
      <c r="L472" s="262"/>
      <c r="M472" s="263"/>
      <c r="N472" s="61">
        <v>829.9</v>
      </c>
      <c r="O472" s="61">
        <v>829.9</v>
      </c>
      <c r="P472" s="264"/>
      <c r="Q472" s="264"/>
      <c r="R472" s="36">
        <v>0</v>
      </c>
      <c r="S472" s="37">
        <v>608107.77</v>
      </c>
      <c r="T472" s="62">
        <v>608.1</v>
      </c>
      <c r="U472" s="20"/>
      <c r="V472" s="17" t="s">
        <v>1</v>
      </c>
      <c r="W472" s="47">
        <f t="shared" si="16"/>
        <v>73.273888420291613</v>
      </c>
      <c r="X472" s="47">
        <f t="shared" si="17"/>
        <v>73.273888420291613</v>
      </c>
    </row>
    <row r="473" spans="1:24">
      <c r="A473" s="19"/>
      <c r="B473" s="57" t="s">
        <v>102</v>
      </c>
      <c r="C473" s="58">
        <v>18</v>
      </c>
      <c r="D473" s="59">
        <v>1</v>
      </c>
      <c r="E473" s="59">
        <v>4</v>
      </c>
      <c r="F473" s="60" t="s">
        <v>639</v>
      </c>
      <c r="G473" s="58" t="s">
        <v>101</v>
      </c>
      <c r="H473" s="262"/>
      <c r="I473" s="262"/>
      <c r="J473" s="262"/>
      <c r="K473" s="262"/>
      <c r="L473" s="262"/>
      <c r="M473" s="263"/>
      <c r="N473" s="61">
        <v>92.5</v>
      </c>
      <c r="O473" s="61">
        <v>92.5</v>
      </c>
      <c r="P473" s="264"/>
      <c r="Q473" s="264"/>
      <c r="R473" s="36">
        <v>0</v>
      </c>
      <c r="S473" s="37">
        <v>92460.28</v>
      </c>
      <c r="T473" s="62">
        <v>92.4</v>
      </c>
      <c r="U473" s="20"/>
      <c r="V473" s="17" t="s">
        <v>1</v>
      </c>
      <c r="W473" s="47">
        <f t="shared" si="16"/>
        <v>99.891891891891888</v>
      </c>
      <c r="X473" s="47">
        <f t="shared" si="17"/>
        <v>99.891891891891888</v>
      </c>
    </row>
    <row r="474" spans="1:24" ht="22.5">
      <c r="A474" s="19"/>
      <c r="B474" s="57" t="s">
        <v>100</v>
      </c>
      <c r="C474" s="58">
        <v>18</v>
      </c>
      <c r="D474" s="59">
        <v>1</v>
      </c>
      <c r="E474" s="59">
        <v>4</v>
      </c>
      <c r="F474" s="60" t="s">
        <v>639</v>
      </c>
      <c r="G474" s="58" t="s">
        <v>98</v>
      </c>
      <c r="H474" s="262"/>
      <c r="I474" s="262"/>
      <c r="J474" s="262"/>
      <c r="K474" s="262"/>
      <c r="L474" s="262"/>
      <c r="M474" s="263"/>
      <c r="N474" s="61">
        <v>92.5</v>
      </c>
      <c r="O474" s="61">
        <v>92.5</v>
      </c>
      <c r="P474" s="264"/>
      <c r="Q474" s="264"/>
      <c r="R474" s="36">
        <v>0</v>
      </c>
      <c r="S474" s="37">
        <v>92460.28</v>
      </c>
      <c r="T474" s="62">
        <v>92.4</v>
      </c>
      <c r="U474" s="20"/>
      <c r="V474" s="17" t="s">
        <v>1</v>
      </c>
      <c r="W474" s="47">
        <f t="shared" si="16"/>
        <v>99.891891891891888</v>
      </c>
      <c r="X474" s="47">
        <f t="shared" si="17"/>
        <v>99.891891891891888</v>
      </c>
    </row>
    <row r="475" spans="1:24" ht="33.75">
      <c r="A475" s="19"/>
      <c r="B475" s="57" t="s">
        <v>638</v>
      </c>
      <c r="C475" s="58">
        <v>18</v>
      </c>
      <c r="D475" s="59">
        <v>1</v>
      </c>
      <c r="E475" s="59">
        <v>4</v>
      </c>
      <c r="F475" s="60" t="s">
        <v>637</v>
      </c>
      <c r="G475" s="58" t="s">
        <v>2</v>
      </c>
      <c r="H475" s="262"/>
      <c r="I475" s="262"/>
      <c r="J475" s="262"/>
      <c r="K475" s="262"/>
      <c r="L475" s="262"/>
      <c r="M475" s="263"/>
      <c r="N475" s="61">
        <v>1637</v>
      </c>
      <c r="O475" s="61">
        <v>1637</v>
      </c>
      <c r="P475" s="264"/>
      <c r="Q475" s="264"/>
      <c r="R475" s="36">
        <v>0</v>
      </c>
      <c r="S475" s="37">
        <v>1517514.8399999999</v>
      </c>
      <c r="T475" s="62">
        <v>1517.5</v>
      </c>
      <c r="U475" s="20"/>
      <c r="V475" s="17" t="s">
        <v>1</v>
      </c>
      <c r="W475" s="47">
        <f t="shared" si="16"/>
        <v>92.700061087354911</v>
      </c>
      <c r="X475" s="47">
        <f t="shared" si="17"/>
        <v>92.700061087354911</v>
      </c>
    </row>
    <row r="476" spans="1:24" ht="33.75">
      <c r="A476" s="19"/>
      <c r="B476" s="57" t="s">
        <v>636</v>
      </c>
      <c r="C476" s="58">
        <v>18</v>
      </c>
      <c r="D476" s="59">
        <v>1</v>
      </c>
      <c r="E476" s="59">
        <v>4</v>
      </c>
      <c r="F476" s="60" t="s">
        <v>635</v>
      </c>
      <c r="G476" s="58" t="s">
        <v>2</v>
      </c>
      <c r="H476" s="262"/>
      <c r="I476" s="262"/>
      <c r="J476" s="262"/>
      <c r="K476" s="262"/>
      <c r="L476" s="262"/>
      <c r="M476" s="263"/>
      <c r="N476" s="61">
        <v>1637</v>
      </c>
      <c r="O476" s="61">
        <v>1637</v>
      </c>
      <c r="P476" s="264"/>
      <c r="Q476" s="264"/>
      <c r="R476" s="36">
        <v>0</v>
      </c>
      <c r="S476" s="37">
        <v>1517514.8399999999</v>
      </c>
      <c r="T476" s="62">
        <v>1517.5</v>
      </c>
      <c r="U476" s="20"/>
      <c r="V476" s="17" t="s">
        <v>1</v>
      </c>
      <c r="W476" s="47">
        <f t="shared" si="16"/>
        <v>92.700061087354911</v>
      </c>
      <c r="X476" s="47">
        <f t="shared" si="17"/>
        <v>92.700061087354911</v>
      </c>
    </row>
    <row r="477" spans="1:24" ht="67.5">
      <c r="A477" s="19"/>
      <c r="B477" s="57" t="s">
        <v>634</v>
      </c>
      <c r="C477" s="58">
        <v>18</v>
      </c>
      <c r="D477" s="59">
        <v>1</v>
      </c>
      <c r="E477" s="59">
        <v>4</v>
      </c>
      <c r="F477" s="60" t="s">
        <v>633</v>
      </c>
      <c r="G477" s="58" t="s">
        <v>2</v>
      </c>
      <c r="H477" s="262"/>
      <c r="I477" s="262"/>
      <c r="J477" s="262"/>
      <c r="K477" s="262"/>
      <c r="L477" s="262"/>
      <c r="M477" s="263"/>
      <c r="N477" s="61">
        <v>1637</v>
      </c>
      <c r="O477" s="61">
        <v>1637</v>
      </c>
      <c r="P477" s="264"/>
      <c r="Q477" s="264"/>
      <c r="R477" s="36">
        <v>0</v>
      </c>
      <c r="S477" s="37">
        <v>1517514.8399999999</v>
      </c>
      <c r="T477" s="62">
        <v>1517.5</v>
      </c>
      <c r="U477" s="20"/>
      <c r="V477" s="17" t="s">
        <v>1</v>
      </c>
      <c r="W477" s="47">
        <f t="shared" si="16"/>
        <v>92.700061087354911</v>
      </c>
      <c r="X477" s="47">
        <f t="shared" si="17"/>
        <v>92.700061087354911</v>
      </c>
    </row>
    <row r="478" spans="1:24" ht="56.25">
      <c r="A478" s="19"/>
      <c r="B478" s="57" t="s">
        <v>170</v>
      </c>
      <c r="C478" s="58">
        <v>18</v>
      </c>
      <c r="D478" s="59">
        <v>1</v>
      </c>
      <c r="E478" s="59">
        <v>4</v>
      </c>
      <c r="F478" s="60" t="s">
        <v>633</v>
      </c>
      <c r="G478" s="58" t="s">
        <v>169</v>
      </c>
      <c r="H478" s="262"/>
      <c r="I478" s="262"/>
      <c r="J478" s="262"/>
      <c r="K478" s="262"/>
      <c r="L478" s="262"/>
      <c r="M478" s="263"/>
      <c r="N478" s="61">
        <v>1471.2</v>
      </c>
      <c r="O478" s="61">
        <v>1471.2</v>
      </c>
      <c r="P478" s="264"/>
      <c r="Q478" s="264"/>
      <c r="R478" s="36">
        <v>0</v>
      </c>
      <c r="S478" s="37">
        <v>1359194.8399999999</v>
      </c>
      <c r="T478" s="62">
        <v>1359.2</v>
      </c>
      <c r="U478" s="20"/>
      <c r="V478" s="17" t="s">
        <v>1</v>
      </c>
      <c r="W478" s="47">
        <f t="shared" si="16"/>
        <v>92.387166938553563</v>
      </c>
      <c r="X478" s="47">
        <f t="shared" si="17"/>
        <v>92.387166938553563</v>
      </c>
    </row>
    <row r="479" spans="1:24" ht="22.5">
      <c r="A479" s="19"/>
      <c r="B479" s="57" t="s">
        <v>630</v>
      </c>
      <c r="C479" s="58">
        <v>18</v>
      </c>
      <c r="D479" s="59">
        <v>1</v>
      </c>
      <c r="E479" s="59">
        <v>4</v>
      </c>
      <c r="F479" s="60" t="s">
        <v>633</v>
      </c>
      <c r="G479" s="58" t="s">
        <v>629</v>
      </c>
      <c r="H479" s="262"/>
      <c r="I479" s="262"/>
      <c r="J479" s="262"/>
      <c r="K479" s="262"/>
      <c r="L479" s="262"/>
      <c r="M479" s="263"/>
      <c r="N479" s="61">
        <v>1471.2</v>
      </c>
      <c r="O479" s="61">
        <v>1471.2</v>
      </c>
      <c r="P479" s="264"/>
      <c r="Q479" s="264"/>
      <c r="R479" s="36">
        <v>0</v>
      </c>
      <c r="S479" s="37">
        <v>1359194.8399999999</v>
      </c>
      <c r="T479" s="62">
        <v>1359.2</v>
      </c>
      <c r="U479" s="20"/>
      <c r="V479" s="17" t="s">
        <v>1</v>
      </c>
      <c r="W479" s="47">
        <f t="shared" si="16"/>
        <v>92.387166938553563</v>
      </c>
      <c r="X479" s="47">
        <f t="shared" si="17"/>
        <v>92.387166938553563</v>
      </c>
    </row>
    <row r="480" spans="1:24" ht="22.5">
      <c r="A480" s="19"/>
      <c r="B480" s="57" t="s">
        <v>37</v>
      </c>
      <c r="C480" s="58">
        <v>18</v>
      </c>
      <c r="D480" s="59">
        <v>1</v>
      </c>
      <c r="E480" s="59">
        <v>4</v>
      </c>
      <c r="F480" s="60" t="s">
        <v>633</v>
      </c>
      <c r="G480" s="58" t="s">
        <v>36</v>
      </c>
      <c r="H480" s="262"/>
      <c r="I480" s="262"/>
      <c r="J480" s="262"/>
      <c r="K480" s="262"/>
      <c r="L480" s="262"/>
      <c r="M480" s="263"/>
      <c r="N480" s="61">
        <v>165.8</v>
      </c>
      <c r="O480" s="61">
        <v>165.8</v>
      </c>
      <c r="P480" s="264"/>
      <c r="Q480" s="264"/>
      <c r="R480" s="36">
        <v>0</v>
      </c>
      <c r="S480" s="37">
        <v>158320</v>
      </c>
      <c r="T480" s="62">
        <v>158.30000000000001</v>
      </c>
      <c r="U480" s="20"/>
      <c r="V480" s="17" t="s">
        <v>1</v>
      </c>
      <c r="W480" s="47">
        <f t="shared" si="16"/>
        <v>95.476477683956574</v>
      </c>
      <c r="X480" s="47">
        <f t="shared" si="17"/>
        <v>95.476477683956574</v>
      </c>
    </row>
    <row r="481" spans="1:24" ht="22.5">
      <c r="A481" s="19"/>
      <c r="B481" s="57" t="s">
        <v>35</v>
      </c>
      <c r="C481" s="58">
        <v>18</v>
      </c>
      <c r="D481" s="59">
        <v>1</v>
      </c>
      <c r="E481" s="59">
        <v>4</v>
      </c>
      <c r="F481" s="60" t="s">
        <v>633</v>
      </c>
      <c r="G481" s="58" t="s">
        <v>33</v>
      </c>
      <c r="H481" s="262"/>
      <c r="I481" s="262"/>
      <c r="J481" s="262"/>
      <c r="K481" s="262"/>
      <c r="L481" s="262"/>
      <c r="M481" s="263"/>
      <c r="N481" s="61">
        <v>165.8</v>
      </c>
      <c r="O481" s="61">
        <v>165.8</v>
      </c>
      <c r="P481" s="264"/>
      <c r="Q481" s="264"/>
      <c r="R481" s="36">
        <v>0</v>
      </c>
      <c r="S481" s="37">
        <v>158320</v>
      </c>
      <c r="T481" s="62">
        <v>158.30000000000001</v>
      </c>
      <c r="U481" s="20"/>
      <c r="V481" s="17" t="s">
        <v>1</v>
      </c>
      <c r="W481" s="47">
        <f t="shared" si="16"/>
        <v>95.476477683956574</v>
      </c>
      <c r="X481" s="47">
        <f t="shared" si="17"/>
        <v>95.476477683956574</v>
      </c>
    </row>
    <row r="482" spans="1:24">
      <c r="A482" s="19"/>
      <c r="B482" s="57" t="s">
        <v>177</v>
      </c>
      <c r="C482" s="58">
        <v>18</v>
      </c>
      <c r="D482" s="59">
        <v>1</v>
      </c>
      <c r="E482" s="59">
        <v>4</v>
      </c>
      <c r="F482" s="60" t="s">
        <v>259</v>
      </c>
      <c r="G482" s="58" t="s">
        <v>2</v>
      </c>
      <c r="H482" s="262"/>
      <c r="I482" s="262"/>
      <c r="J482" s="262"/>
      <c r="K482" s="262"/>
      <c r="L482" s="262"/>
      <c r="M482" s="263"/>
      <c r="N482" s="61">
        <v>85049.2</v>
      </c>
      <c r="O482" s="61">
        <v>85038.9</v>
      </c>
      <c r="P482" s="264"/>
      <c r="Q482" s="264"/>
      <c r="R482" s="36">
        <v>0</v>
      </c>
      <c r="S482" s="37">
        <v>82001569.540000007</v>
      </c>
      <c r="T482" s="62">
        <v>82001.600000000006</v>
      </c>
      <c r="U482" s="20"/>
      <c r="V482" s="17" t="s">
        <v>1</v>
      </c>
      <c r="W482" s="47">
        <f t="shared" si="16"/>
        <v>96.416662355436628</v>
      </c>
      <c r="X482" s="47">
        <f t="shared" si="17"/>
        <v>96.428340441844867</v>
      </c>
    </row>
    <row r="483" spans="1:24" ht="22.5">
      <c r="A483" s="19"/>
      <c r="B483" s="57" t="s">
        <v>579</v>
      </c>
      <c r="C483" s="58">
        <v>18</v>
      </c>
      <c r="D483" s="59">
        <v>1</v>
      </c>
      <c r="E483" s="59">
        <v>4</v>
      </c>
      <c r="F483" s="60" t="s">
        <v>578</v>
      </c>
      <c r="G483" s="58" t="s">
        <v>2</v>
      </c>
      <c r="H483" s="262"/>
      <c r="I483" s="262"/>
      <c r="J483" s="262"/>
      <c r="K483" s="262"/>
      <c r="L483" s="262"/>
      <c r="M483" s="263"/>
      <c r="N483" s="61">
        <v>85049.2</v>
      </c>
      <c r="O483" s="61">
        <v>85038.9</v>
      </c>
      <c r="P483" s="264"/>
      <c r="Q483" s="264"/>
      <c r="R483" s="36">
        <v>0</v>
      </c>
      <c r="S483" s="37">
        <v>82001569.540000007</v>
      </c>
      <c r="T483" s="62">
        <v>82001.600000000006</v>
      </c>
      <c r="U483" s="20"/>
      <c r="V483" s="17" t="s">
        <v>1</v>
      </c>
      <c r="W483" s="47">
        <f t="shared" si="16"/>
        <v>96.416662355436628</v>
      </c>
      <c r="X483" s="47">
        <f t="shared" si="17"/>
        <v>96.428340441844867</v>
      </c>
    </row>
    <row r="484" spans="1:24" ht="33.75">
      <c r="A484" s="19"/>
      <c r="B484" s="57" t="s">
        <v>632</v>
      </c>
      <c r="C484" s="58">
        <v>18</v>
      </c>
      <c r="D484" s="59">
        <v>1</v>
      </c>
      <c r="E484" s="59">
        <v>4</v>
      </c>
      <c r="F484" s="60" t="s">
        <v>631</v>
      </c>
      <c r="G484" s="58" t="s">
        <v>2</v>
      </c>
      <c r="H484" s="262"/>
      <c r="I484" s="262"/>
      <c r="J484" s="262"/>
      <c r="K484" s="262"/>
      <c r="L484" s="262"/>
      <c r="M484" s="263"/>
      <c r="N484" s="61">
        <v>273</v>
      </c>
      <c r="O484" s="61">
        <v>273</v>
      </c>
      <c r="P484" s="264"/>
      <c r="Q484" s="264"/>
      <c r="R484" s="36">
        <v>0</v>
      </c>
      <c r="S484" s="37">
        <v>270824.03000000003</v>
      </c>
      <c r="T484" s="62">
        <v>270.8</v>
      </c>
      <c r="U484" s="20"/>
      <c r="V484" s="17" t="s">
        <v>1</v>
      </c>
      <c r="W484" s="47">
        <f t="shared" si="16"/>
        <v>99.194139194139197</v>
      </c>
      <c r="X484" s="47">
        <f t="shared" si="17"/>
        <v>99.194139194139197</v>
      </c>
    </row>
    <row r="485" spans="1:24" ht="56.25">
      <c r="A485" s="19"/>
      <c r="B485" s="57" t="s">
        <v>170</v>
      </c>
      <c r="C485" s="58">
        <v>18</v>
      </c>
      <c r="D485" s="59">
        <v>1</v>
      </c>
      <c r="E485" s="59">
        <v>4</v>
      </c>
      <c r="F485" s="60" t="s">
        <v>631</v>
      </c>
      <c r="G485" s="58" t="s">
        <v>169</v>
      </c>
      <c r="H485" s="262"/>
      <c r="I485" s="262"/>
      <c r="J485" s="262"/>
      <c r="K485" s="262"/>
      <c r="L485" s="262"/>
      <c r="M485" s="263"/>
      <c r="N485" s="61">
        <v>170.5</v>
      </c>
      <c r="O485" s="61">
        <v>170.5</v>
      </c>
      <c r="P485" s="264"/>
      <c r="Q485" s="264"/>
      <c r="R485" s="36">
        <v>0</v>
      </c>
      <c r="S485" s="37">
        <v>168302.9</v>
      </c>
      <c r="T485" s="62">
        <v>168.3</v>
      </c>
      <c r="U485" s="20"/>
      <c r="V485" s="17" t="s">
        <v>1</v>
      </c>
      <c r="W485" s="47">
        <f t="shared" si="16"/>
        <v>98.709677419354847</v>
      </c>
      <c r="X485" s="47">
        <f t="shared" si="17"/>
        <v>98.709677419354847</v>
      </c>
    </row>
    <row r="486" spans="1:24" ht="22.5">
      <c r="A486" s="19"/>
      <c r="B486" s="57" t="s">
        <v>630</v>
      </c>
      <c r="C486" s="58">
        <v>18</v>
      </c>
      <c r="D486" s="59">
        <v>1</v>
      </c>
      <c r="E486" s="59">
        <v>4</v>
      </c>
      <c r="F486" s="60" t="s">
        <v>631</v>
      </c>
      <c r="G486" s="58" t="s">
        <v>629</v>
      </c>
      <c r="H486" s="262"/>
      <c r="I486" s="262"/>
      <c r="J486" s="262"/>
      <c r="K486" s="262"/>
      <c r="L486" s="262"/>
      <c r="M486" s="263"/>
      <c r="N486" s="61">
        <v>170.5</v>
      </c>
      <c r="O486" s="61">
        <v>170.5</v>
      </c>
      <c r="P486" s="264"/>
      <c r="Q486" s="264"/>
      <c r="R486" s="36">
        <v>0</v>
      </c>
      <c r="S486" s="37">
        <v>168302.9</v>
      </c>
      <c r="T486" s="62">
        <v>168.3</v>
      </c>
      <c r="U486" s="20"/>
      <c r="V486" s="17" t="s">
        <v>1</v>
      </c>
      <c r="W486" s="47">
        <f t="shared" si="16"/>
        <v>98.709677419354847</v>
      </c>
      <c r="X486" s="47">
        <f t="shared" si="17"/>
        <v>98.709677419354847</v>
      </c>
    </row>
    <row r="487" spans="1:24" ht="22.5">
      <c r="A487" s="19"/>
      <c r="B487" s="57" t="s">
        <v>37</v>
      </c>
      <c r="C487" s="58">
        <v>18</v>
      </c>
      <c r="D487" s="59">
        <v>1</v>
      </c>
      <c r="E487" s="59">
        <v>4</v>
      </c>
      <c r="F487" s="60" t="s">
        <v>631</v>
      </c>
      <c r="G487" s="58" t="s">
        <v>36</v>
      </c>
      <c r="H487" s="262"/>
      <c r="I487" s="262"/>
      <c r="J487" s="262"/>
      <c r="K487" s="262"/>
      <c r="L487" s="262"/>
      <c r="M487" s="263"/>
      <c r="N487" s="61">
        <v>102.5</v>
      </c>
      <c r="O487" s="61">
        <v>102.5</v>
      </c>
      <c r="P487" s="264"/>
      <c r="Q487" s="264"/>
      <c r="R487" s="36">
        <v>0</v>
      </c>
      <c r="S487" s="37">
        <v>102521.13</v>
      </c>
      <c r="T487" s="62">
        <v>102.5</v>
      </c>
      <c r="U487" s="20"/>
      <c r="V487" s="17" t="s">
        <v>1</v>
      </c>
      <c r="W487" s="47">
        <f t="shared" si="16"/>
        <v>100</v>
      </c>
      <c r="X487" s="47">
        <f t="shared" si="17"/>
        <v>100</v>
      </c>
    </row>
    <row r="488" spans="1:24" ht="22.5">
      <c r="A488" s="19"/>
      <c r="B488" s="57" t="s">
        <v>35</v>
      </c>
      <c r="C488" s="58">
        <v>18</v>
      </c>
      <c r="D488" s="59">
        <v>1</v>
      </c>
      <c r="E488" s="59">
        <v>4</v>
      </c>
      <c r="F488" s="60" t="s">
        <v>631</v>
      </c>
      <c r="G488" s="58" t="s">
        <v>33</v>
      </c>
      <c r="H488" s="262"/>
      <c r="I488" s="262"/>
      <c r="J488" s="262"/>
      <c r="K488" s="262"/>
      <c r="L488" s="262"/>
      <c r="M488" s="263"/>
      <c r="N488" s="61">
        <v>102.5</v>
      </c>
      <c r="O488" s="61">
        <v>102.5</v>
      </c>
      <c r="P488" s="264"/>
      <c r="Q488" s="264"/>
      <c r="R488" s="36">
        <v>0</v>
      </c>
      <c r="S488" s="37">
        <v>102521.13</v>
      </c>
      <c r="T488" s="62">
        <v>102.5</v>
      </c>
      <c r="U488" s="20"/>
      <c r="V488" s="17" t="s">
        <v>1</v>
      </c>
      <c r="W488" s="47">
        <f t="shared" si="16"/>
        <v>100</v>
      </c>
      <c r="X488" s="47">
        <f t="shared" si="17"/>
        <v>100</v>
      </c>
    </row>
    <row r="489" spans="1:24" ht="22.5">
      <c r="A489" s="19"/>
      <c r="B489" s="57" t="s">
        <v>232</v>
      </c>
      <c r="C489" s="58">
        <v>18</v>
      </c>
      <c r="D489" s="59">
        <v>1</v>
      </c>
      <c r="E489" s="59">
        <v>4</v>
      </c>
      <c r="F489" s="60" t="s">
        <v>628</v>
      </c>
      <c r="G489" s="58" t="s">
        <v>2</v>
      </c>
      <c r="H489" s="262"/>
      <c r="I489" s="262"/>
      <c r="J489" s="262"/>
      <c r="K489" s="262"/>
      <c r="L489" s="262"/>
      <c r="M489" s="263"/>
      <c r="N489" s="61">
        <v>84120</v>
      </c>
      <c r="O489" s="61">
        <v>84109.7</v>
      </c>
      <c r="P489" s="264"/>
      <c r="Q489" s="264"/>
      <c r="R489" s="36">
        <v>0</v>
      </c>
      <c r="S489" s="37">
        <v>81122954.040000007</v>
      </c>
      <c r="T489" s="62">
        <v>81123</v>
      </c>
      <c r="U489" s="20"/>
      <c r="V489" s="17" t="s">
        <v>1</v>
      </c>
      <c r="W489" s="47">
        <f t="shared" si="16"/>
        <v>96.43723252496433</v>
      </c>
      <c r="X489" s="47">
        <f t="shared" si="17"/>
        <v>96.449042143771763</v>
      </c>
    </row>
    <row r="490" spans="1:24" ht="56.25">
      <c r="A490" s="19"/>
      <c r="B490" s="57" t="s">
        <v>170</v>
      </c>
      <c r="C490" s="58">
        <v>18</v>
      </c>
      <c r="D490" s="59">
        <v>1</v>
      </c>
      <c r="E490" s="59">
        <v>4</v>
      </c>
      <c r="F490" s="60" t="s">
        <v>628</v>
      </c>
      <c r="G490" s="58" t="s">
        <v>169</v>
      </c>
      <c r="H490" s="262"/>
      <c r="I490" s="262"/>
      <c r="J490" s="262"/>
      <c r="K490" s="262"/>
      <c r="L490" s="262"/>
      <c r="M490" s="263"/>
      <c r="N490" s="61">
        <v>70397.2</v>
      </c>
      <c r="O490" s="61">
        <v>70397.2</v>
      </c>
      <c r="P490" s="264"/>
      <c r="Q490" s="264"/>
      <c r="R490" s="36">
        <v>0</v>
      </c>
      <c r="S490" s="37">
        <v>69430500.579999998</v>
      </c>
      <c r="T490" s="62">
        <v>69430.5</v>
      </c>
      <c r="U490" s="20"/>
      <c r="V490" s="17" t="s">
        <v>1</v>
      </c>
      <c r="W490" s="47">
        <f t="shared" si="16"/>
        <v>98.626791974680813</v>
      </c>
      <c r="X490" s="47">
        <f t="shared" si="17"/>
        <v>98.626791974680813</v>
      </c>
    </row>
    <row r="491" spans="1:24" ht="22.5">
      <c r="A491" s="19"/>
      <c r="B491" s="57" t="s">
        <v>630</v>
      </c>
      <c r="C491" s="58">
        <v>18</v>
      </c>
      <c r="D491" s="59">
        <v>1</v>
      </c>
      <c r="E491" s="59">
        <v>4</v>
      </c>
      <c r="F491" s="60" t="s">
        <v>628</v>
      </c>
      <c r="G491" s="58" t="s">
        <v>629</v>
      </c>
      <c r="H491" s="262"/>
      <c r="I491" s="262"/>
      <c r="J491" s="262"/>
      <c r="K491" s="262"/>
      <c r="L491" s="262"/>
      <c r="M491" s="263"/>
      <c r="N491" s="61">
        <v>70397.2</v>
      </c>
      <c r="O491" s="61">
        <v>70397.2</v>
      </c>
      <c r="P491" s="264"/>
      <c r="Q491" s="264"/>
      <c r="R491" s="36">
        <v>0</v>
      </c>
      <c r="S491" s="37">
        <v>69430500.579999998</v>
      </c>
      <c r="T491" s="62">
        <v>69430.5</v>
      </c>
      <c r="U491" s="20"/>
      <c r="V491" s="17" t="s">
        <v>1</v>
      </c>
      <c r="W491" s="47">
        <f t="shared" si="16"/>
        <v>98.626791974680813</v>
      </c>
      <c r="X491" s="47">
        <f t="shared" si="17"/>
        <v>98.626791974680813</v>
      </c>
    </row>
    <row r="492" spans="1:24" ht="22.5">
      <c r="A492" s="19"/>
      <c r="B492" s="57" t="s">
        <v>37</v>
      </c>
      <c r="C492" s="58">
        <v>18</v>
      </c>
      <c r="D492" s="59">
        <v>1</v>
      </c>
      <c r="E492" s="59">
        <v>4</v>
      </c>
      <c r="F492" s="60" t="s">
        <v>628</v>
      </c>
      <c r="G492" s="58" t="s">
        <v>36</v>
      </c>
      <c r="H492" s="262"/>
      <c r="I492" s="262"/>
      <c r="J492" s="262"/>
      <c r="K492" s="262"/>
      <c r="L492" s="262"/>
      <c r="M492" s="263"/>
      <c r="N492" s="61">
        <v>11841.2</v>
      </c>
      <c r="O492" s="61">
        <v>11830.9</v>
      </c>
      <c r="P492" s="264"/>
      <c r="Q492" s="264"/>
      <c r="R492" s="36">
        <v>0</v>
      </c>
      <c r="S492" s="37">
        <v>10147242.029999999</v>
      </c>
      <c r="T492" s="62">
        <v>10147.299999999999</v>
      </c>
      <c r="U492" s="20"/>
      <c r="V492" s="17" t="s">
        <v>1</v>
      </c>
      <c r="W492" s="47">
        <f t="shared" si="16"/>
        <v>85.694862007228991</v>
      </c>
      <c r="X492" s="47">
        <f t="shared" si="17"/>
        <v>85.769468087803972</v>
      </c>
    </row>
    <row r="493" spans="1:24" ht="22.5">
      <c r="A493" s="19"/>
      <c r="B493" s="57" t="s">
        <v>35</v>
      </c>
      <c r="C493" s="58">
        <v>18</v>
      </c>
      <c r="D493" s="59">
        <v>1</v>
      </c>
      <c r="E493" s="59">
        <v>4</v>
      </c>
      <c r="F493" s="60" t="s">
        <v>628</v>
      </c>
      <c r="G493" s="58" t="s">
        <v>33</v>
      </c>
      <c r="H493" s="262"/>
      <c r="I493" s="262"/>
      <c r="J493" s="262"/>
      <c r="K493" s="262"/>
      <c r="L493" s="262"/>
      <c r="M493" s="263"/>
      <c r="N493" s="61">
        <v>11841.2</v>
      </c>
      <c r="O493" s="61">
        <v>11830.9</v>
      </c>
      <c r="P493" s="264"/>
      <c r="Q493" s="264"/>
      <c r="R493" s="36">
        <v>0</v>
      </c>
      <c r="S493" s="37">
        <v>10147242.029999999</v>
      </c>
      <c r="T493" s="62">
        <v>10147.299999999999</v>
      </c>
      <c r="U493" s="20"/>
      <c r="V493" s="17" t="s">
        <v>1</v>
      </c>
      <c r="W493" s="47">
        <f t="shared" si="16"/>
        <v>85.694862007228991</v>
      </c>
      <c r="X493" s="47">
        <f t="shared" si="17"/>
        <v>85.769468087803972</v>
      </c>
    </row>
    <row r="494" spans="1:24">
      <c r="A494" s="19"/>
      <c r="B494" s="57" t="s">
        <v>102</v>
      </c>
      <c r="C494" s="58">
        <v>18</v>
      </c>
      <c r="D494" s="59">
        <v>1</v>
      </c>
      <c r="E494" s="59">
        <v>4</v>
      </c>
      <c r="F494" s="60" t="s">
        <v>628</v>
      </c>
      <c r="G494" s="58" t="s">
        <v>101</v>
      </c>
      <c r="H494" s="262"/>
      <c r="I494" s="262"/>
      <c r="J494" s="262"/>
      <c r="K494" s="262"/>
      <c r="L494" s="262"/>
      <c r="M494" s="263"/>
      <c r="N494" s="61">
        <v>516.70000000000005</v>
      </c>
      <c r="O494" s="61">
        <v>516.70000000000005</v>
      </c>
      <c r="P494" s="264"/>
      <c r="Q494" s="264"/>
      <c r="R494" s="36">
        <v>0</v>
      </c>
      <c r="S494" s="37">
        <v>516712.68</v>
      </c>
      <c r="T494" s="62">
        <v>516.70000000000005</v>
      </c>
      <c r="U494" s="20"/>
      <c r="V494" s="17" t="s">
        <v>1</v>
      </c>
      <c r="W494" s="47">
        <f t="shared" si="16"/>
        <v>100</v>
      </c>
      <c r="X494" s="47">
        <f t="shared" si="17"/>
        <v>100</v>
      </c>
    </row>
    <row r="495" spans="1:24" ht="22.5">
      <c r="A495" s="19"/>
      <c r="B495" s="57" t="s">
        <v>100</v>
      </c>
      <c r="C495" s="58">
        <v>18</v>
      </c>
      <c r="D495" s="59">
        <v>1</v>
      </c>
      <c r="E495" s="59">
        <v>4</v>
      </c>
      <c r="F495" s="60" t="s">
        <v>628</v>
      </c>
      <c r="G495" s="58" t="s">
        <v>98</v>
      </c>
      <c r="H495" s="262"/>
      <c r="I495" s="262"/>
      <c r="J495" s="262"/>
      <c r="K495" s="262"/>
      <c r="L495" s="262"/>
      <c r="M495" s="263"/>
      <c r="N495" s="61">
        <v>516.70000000000005</v>
      </c>
      <c r="O495" s="61">
        <v>516.70000000000005</v>
      </c>
      <c r="P495" s="264"/>
      <c r="Q495" s="264"/>
      <c r="R495" s="36">
        <v>0</v>
      </c>
      <c r="S495" s="37">
        <v>516712.68</v>
      </c>
      <c r="T495" s="62">
        <v>516.70000000000005</v>
      </c>
      <c r="U495" s="20"/>
      <c r="V495" s="17" t="s">
        <v>1</v>
      </c>
      <c r="W495" s="47">
        <f t="shared" si="16"/>
        <v>100</v>
      </c>
      <c r="X495" s="47">
        <f t="shared" si="17"/>
        <v>100</v>
      </c>
    </row>
    <row r="496" spans="1:24">
      <c r="A496" s="19"/>
      <c r="B496" s="57" t="s">
        <v>166</v>
      </c>
      <c r="C496" s="58">
        <v>18</v>
      </c>
      <c r="D496" s="59">
        <v>1</v>
      </c>
      <c r="E496" s="59">
        <v>4</v>
      </c>
      <c r="F496" s="60" t="s">
        <v>628</v>
      </c>
      <c r="G496" s="58" t="s">
        <v>165</v>
      </c>
      <c r="H496" s="262"/>
      <c r="I496" s="262"/>
      <c r="J496" s="262"/>
      <c r="K496" s="262"/>
      <c r="L496" s="262"/>
      <c r="M496" s="263"/>
      <c r="N496" s="61">
        <v>1364.9</v>
      </c>
      <c r="O496" s="61">
        <v>1364.9</v>
      </c>
      <c r="P496" s="264"/>
      <c r="Q496" s="264"/>
      <c r="R496" s="36">
        <v>0</v>
      </c>
      <c r="S496" s="37">
        <v>1028498.75</v>
      </c>
      <c r="T496" s="62">
        <v>1028.5</v>
      </c>
      <c r="U496" s="20"/>
      <c r="V496" s="17" t="s">
        <v>1</v>
      </c>
      <c r="W496" s="47">
        <f t="shared" si="16"/>
        <v>75.353505751337096</v>
      </c>
      <c r="X496" s="47">
        <f t="shared" si="17"/>
        <v>75.353505751337096</v>
      </c>
    </row>
    <row r="497" spans="1:24">
      <c r="A497" s="19"/>
      <c r="B497" s="57" t="s">
        <v>164</v>
      </c>
      <c r="C497" s="58">
        <v>18</v>
      </c>
      <c r="D497" s="59">
        <v>1</v>
      </c>
      <c r="E497" s="59">
        <v>4</v>
      </c>
      <c r="F497" s="60" t="s">
        <v>628</v>
      </c>
      <c r="G497" s="58" t="s">
        <v>162</v>
      </c>
      <c r="H497" s="262"/>
      <c r="I497" s="262"/>
      <c r="J497" s="262"/>
      <c r="K497" s="262"/>
      <c r="L497" s="262"/>
      <c r="M497" s="263"/>
      <c r="N497" s="61">
        <v>1364.9</v>
      </c>
      <c r="O497" s="61">
        <v>1364.9</v>
      </c>
      <c r="P497" s="264"/>
      <c r="Q497" s="264"/>
      <c r="R497" s="36">
        <v>0</v>
      </c>
      <c r="S497" s="37">
        <v>1028498.75</v>
      </c>
      <c r="T497" s="62">
        <v>1028.5</v>
      </c>
      <c r="U497" s="20"/>
      <c r="V497" s="17" t="s">
        <v>1</v>
      </c>
      <c r="W497" s="47">
        <f t="shared" si="16"/>
        <v>75.353505751337096</v>
      </c>
      <c r="X497" s="47">
        <f t="shared" si="17"/>
        <v>75.353505751337096</v>
      </c>
    </row>
    <row r="498" spans="1:24" ht="33.75">
      <c r="A498" s="19"/>
      <c r="B498" s="57" t="s">
        <v>627</v>
      </c>
      <c r="C498" s="58">
        <v>18</v>
      </c>
      <c r="D498" s="59">
        <v>1</v>
      </c>
      <c r="E498" s="59">
        <v>4</v>
      </c>
      <c r="F498" s="60" t="s">
        <v>626</v>
      </c>
      <c r="G498" s="58" t="s">
        <v>2</v>
      </c>
      <c r="H498" s="262"/>
      <c r="I498" s="262"/>
      <c r="J498" s="262"/>
      <c r="K498" s="262"/>
      <c r="L498" s="262"/>
      <c r="M498" s="263"/>
      <c r="N498" s="61">
        <v>534.20000000000005</v>
      </c>
      <c r="O498" s="61">
        <v>534.20000000000005</v>
      </c>
      <c r="P498" s="264"/>
      <c r="Q498" s="264"/>
      <c r="R498" s="36">
        <v>0</v>
      </c>
      <c r="S498" s="37">
        <v>485791.47</v>
      </c>
      <c r="T498" s="62">
        <v>485.8</v>
      </c>
      <c r="U498" s="20"/>
      <c r="V498" s="17" t="s">
        <v>1</v>
      </c>
      <c r="W498" s="47">
        <f t="shared" si="16"/>
        <v>90.939722950205919</v>
      </c>
      <c r="X498" s="47">
        <f t="shared" si="17"/>
        <v>90.939722950205919</v>
      </c>
    </row>
    <row r="499" spans="1:24" ht="22.5">
      <c r="A499" s="19"/>
      <c r="B499" s="57" t="s">
        <v>37</v>
      </c>
      <c r="C499" s="58">
        <v>18</v>
      </c>
      <c r="D499" s="59">
        <v>1</v>
      </c>
      <c r="E499" s="59">
        <v>4</v>
      </c>
      <c r="F499" s="60" t="s">
        <v>626</v>
      </c>
      <c r="G499" s="58" t="s">
        <v>36</v>
      </c>
      <c r="H499" s="262"/>
      <c r="I499" s="262"/>
      <c r="J499" s="262"/>
      <c r="K499" s="262"/>
      <c r="L499" s="262"/>
      <c r="M499" s="263"/>
      <c r="N499" s="61">
        <v>534.20000000000005</v>
      </c>
      <c r="O499" s="61">
        <v>534.20000000000005</v>
      </c>
      <c r="P499" s="264"/>
      <c r="Q499" s="264"/>
      <c r="R499" s="36">
        <v>0</v>
      </c>
      <c r="S499" s="37">
        <v>485791.47</v>
      </c>
      <c r="T499" s="62">
        <v>485.8</v>
      </c>
      <c r="U499" s="20"/>
      <c r="V499" s="17" t="s">
        <v>1</v>
      </c>
      <c r="W499" s="47">
        <f t="shared" si="16"/>
        <v>90.939722950205919</v>
      </c>
      <c r="X499" s="47">
        <f t="shared" si="17"/>
        <v>90.939722950205919</v>
      </c>
    </row>
    <row r="500" spans="1:24" ht="22.5">
      <c r="A500" s="19"/>
      <c r="B500" s="57" t="s">
        <v>35</v>
      </c>
      <c r="C500" s="58">
        <v>18</v>
      </c>
      <c r="D500" s="59">
        <v>1</v>
      </c>
      <c r="E500" s="59">
        <v>4</v>
      </c>
      <c r="F500" s="60" t="s">
        <v>626</v>
      </c>
      <c r="G500" s="58" t="s">
        <v>33</v>
      </c>
      <c r="H500" s="262"/>
      <c r="I500" s="262"/>
      <c r="J500" s="262"/>
      <c r="K500" s="262"/>
      <c r="L500" s="262"/>
      <c r="M500" s="263"/>
      <c r="N500" s="61">
        <v>534.20000000000005</v>
      </c>
      <c r="O500" s="61">
        <v>534.20000000000005</v>
      </c>
      <c r="P500" s="264"/>
      <c r="Q500" s="264"/>
      <c r="R500" s="36">
        <v>0</v>
      </c>
      <c r="S500" s="37">
        <v>485791.47</v>
      </c>
      <c r="T500" s="62">
        <v>485.8</v>
      </c>
      <c r="U500" s="20"/>
      <c r="V500" s="17" t="s">
        <v>1</v>
      </c>
      <c r="W500" s="47">
        <f t="shared" si="16"/>
        <v>90.939722950205919</v>
      </c>
      <c r="X500" s="47">
        <f t="shared" si="17"/>
        <v>90.939722950205919</v>
      </c>
    </row>
    <row r="501" spans="1:24" ht="45">
      <c r="A501" s="19"/>
      <c r="B501" s="57" t="s">
        <v>625</v>
      </c>
      <c r="C501" s="58">
        <v>18</v>
      </c>
      <c r="D501" s="59">
        <v>1</v>
      </c>
      <c r="E501" s="59">
        <v>4</v>
      </c>
      <c r="F501" s="60" t="s">
        <v>624</v>
      </c>
      <c r="G501" s="58" t="s">
        <v>2</v>
      </c>
      <c r="H501" s="262"/>
      <c r="I501" s="262"/>
      <c r="J501" s="262"/>
      <c r="K501" s="262"/>
      <c r="L501" s="262"/>
      <c r="M501" s="263"/>
      <c r="N501" s="61">
        <v>122</v>
      </c>
      <c r="O501" s="61">
        <v>122</v>
      </c>
      <c r="P501" s="264"/>
      <c r="Q501" s="264"/>
      <c r="R501" s="36">
        <v>0</v>
      </c>
      <c r="S501" s="37">
        <v>122000</v>
      </c>
      <c r="T501" s="62">
        <v>122</v>
      </c>
      <c r="U501" s="20"/>
      <c r="V501" s="17" t="s">
        <v>1</v>
      </c>
      <c r="W501" s="47">
        <f t="shared" si="16"/>
        <v>100</v>
      </c>
      <c r="X501" s="47">
        <f t="shared" si="17"/>
        <v>100</v>
      </c>
    </row>
    <row r="502" spans="1:24" ht="22.5">
      <c r="A502" s="19"/>
      <c r="B502" s="57" t="s">
        <v>37</v>
      </c>
      <c r="C502" s="58">
        <v>18</v>
      </c>
      <c r="D502" s="59">
        <v>1</v>
      </c>
      <c r="E502" s="59">
        <v>4</v>
      </c>
      <c r="F502" s="60" t="s">
        <v>624</v>
      </c>
      <c r="G502" s="58" t="s">
        <v>36</v>
      </c>
      <c r="H502" s="262"/>
      <c r="I502" s="262"/>
      <c r="J502" s="262"/>
      <c r="K502" s="262"/>
      <c r="L502" s="262"/>
      <c r="M502" s="263"/>
      <c r="N502" s="61">
        <v>122</v>
      </c>
      <c r="O502" s="61">
        <v>122</v>
      </c>
      <c r="P502" s="264"/>
      <c r="Q502" s="264"/>
      <c r="R502" s="36">
        <v>0</v>
      </c>
      <c r="S502" s="37">
        <v>122000</v>
      </c>
      <c r="T502" s="62">
        <v>122</v>
      </c>
      <c r="U502" s="20"/>
      <c r="V502" s="17" t="s">
        <v>1</v>
      </c>
      <c r="W502" s="47">
        <f t="shared" si="16"/>
        <v>100</v>
      </c>
      <c r="X502" s="47">
        <f t="shared" si="17"/>
        <v>100</v>
      </c>
    </row>
    <row r="503" spans="1:24" ht="22.5">
      <c r="A503" s="19"/>
      <c r="B503" s="57" t="s">
        <v>35</v>
      </c>
      <c r="C503" s="58">
        <v>18</v>
      </c>
      <c r="D503" s="59">
        <v>1</v>
      </c>
      <c r="E503" s="59">
        <v>4</v>
      </c>
      <c r="F503" s="60" t="s">
        <v>624</v>
      </c>
      <c r="G503" s="58" t="s">
        <v>33</v>
      </c>
      <c r="H503" s="262"/>
      <c r="I503" s="262"/>
      <c r="J503" s="262"/>
      <c r="K503" s="262"/>
      <c r="L503" s="262"/>
      <c r="M503" s="263"/>
      <c r="N503" s="61">
        <v>122</v>
      </c>
      <c r="O503" s="61">
        <v>122</v>
      </c>
      <c r="P503" s="264"/>
      <c r="Q503" s="264"/>
      <c r="R503" s="36">
        <v>0</v>
      </c>
      <c r="S503" s="37">
        <v>122000</v>
      </c>
      <c r="T503" s="62">
        <v>122</v>
      </c>
      <c r="U503" s="20"/>
      <c r="V503" s="17" t="s">
        <v>1</v>
      </c>
      <c r="W503" s="47">
        <f t="shared" si="16"/>
        <v>100</v>
      </c>
      <c r="X503" s="47">
        <f t="shared" si="17"/>
        <v>100</v>
      </c>
    </row>
    <row r="504" spans="1:24" ht="22.5">
      <c r="A504" s="19"/>
      <c r="B504" s="57" t="s">
        <v>55</v>
      </c>
      <c r="C504" s="58">
        <v>18</v>
      </c>
      <c r="D504" s="59">
        <v>1</v>
      </c>
      <c r="E504" s="59">
        <v>4</v>
      </c>
      <c r="F504" s="60" t="s">
        <v>54</v>
      </c>
      <c r="G504" s="58" t="s">
        <v>2</v>
      </c>
      <c r="H504" s="262"/>
      <c r="I504" s="262"/>
      <c r="J504" s="262"/>
      <c r="K504" s="262"/>
      <c r="L504" s="262"/>
      <c r="M504" s="263"/>
      <c r="N504" s="61">
        <v>66.8</v>
      </c>
      <c r="O504" s="61">
        <v>66.8</v>
      </c>
      <c r="P504" s="264"/>
      <c r="Q504" s="264"/>
      <c r="R504" s="36">
        <v>0</v>
      </c>
      <c r="S504" s="37">
        <v>0</v>
      </c>
      <c r="T504" s="62">
        <v>0</v>
      </c>
      <c r="U504" s="20"/>
      <c r="V504" s="17" t="s">
        <v>1</v>
      </c>
      <c r="W504" s="47">
        <f t="shared" si="16"/>
        <v>0</v>
      </c>
      <c r="X504" s="47">
        <f t="shared" si="17"/>
        <v>0</v>
      </c>
    </row>
    <row r="505" spans="1:24" ht="22.5">
      <c r="A505" s="19"/>
      <c r="B505" s="57" t="s">
        <v>567</v>
      </c>
      <c r="C505" s="58">
        <v>18</v>
      </c>
      <c r="D505" s="59">
        <v>1</v>
      </c>
      <c r="E505" s="59">
        <v>4</v>
      </c>
      <c r="F505" s="60" t="s">
        <v>564</v>
      </c>
      <c r="G505" s="58" t="s">
        <v>2</v>
      </c>
      <c r="H505" s="262"/>
      <c r="I505" s="262"/>
      <c r="J505" s="262"/>
      <c r="K505" s="262"/>
      <c r="L505" s="262"/>
      <c r="M505" s="263"/>
      <c r="N505" s="61">
        <v>66.8</v>
      </c>
      <c r="O505" s="61">
        <v>66.8</v>
      </c>
      <c r="P505" s="264"/>
      <c r="Q505" s="264"/>
      <c r="R505" s="36">
        <v>0</v>
      </c>
      <c r="S505" s="37">
        <v>0</v>
      </c>
      <c r="T505" s="62">
        <v>0</v>
      </c>
      <c r="U505" s="20"/>
      <c r="V505" s="17" t="s">
        <v>1</v>
      </c>
      <c r="W505" s="47">
        <f t="shared" si="16"/>
        <v>0</v>
      </c>
      <c r="X505" s="47">
        <f t="shared" si="17"/>
        <v>0</v>
      </c>
    </row>
    <row r="506" spans="1:24">
      <c r="A506" s="19"/>
      <c r="B506" s="57" t="s">
        <v>166</v>
      </c>
      <c r="C506" s="58">
        <v>18</v>
      </c>
      <c r="D506" s="59">
        <v>1</v>
      </c>
      <c r="E506" s="59">
        <v>4</v>
      </c>
      <c r="F506" s="60" t="s">
        <v>564</v>
      </c>
      <c r="G506" s="58" t="s">
        <v>165</v>
      </c>
      <c r="H506" s="262"/>
      <c r="I506" s="262"/>
      <c r="J506" s="262"/>
      <c r="K506" s="262"/>
      <c r="L506" s="262"/>
      <c r="M506" s="263"/>
      <c r="N506" s="61">
        <v>66.8</v>
      </c>
      <c r="O506" s="61">
        <v>66.8</v>
      </c>
      <c r="P506" s="264"/>
      <c r="Q506" s="264"/>
      <c r="R506" s="36">
        <v>0</v>
      </c>
      <c r="S506" s="37">
        <v>0</v>
      </c>
      <c r="T506" s="62">
        <v>0</v>
      </c>
      <c r="U506" s="20"/>
      <c r="V506" s="17" t="s">
        <v>1</v>
      </c>
      <c r="W506" s="47">
        <f t="shared" si="16"/>
        <v>0</v>
      </c>
      <c r="X506" s="47">
        <f t="shared" si="17"/>
        <v>0</v>
      </c>
    </row>
    <row r="507" spans="1:24">
      <c r="A507" s="19"/>
      <c r="B507" s="57" t="s">
        <v>566</v>
      </c>
      <c r="C507" s="58">
        <v>18</v>
      </c>
      <c r="D507" s="59">
        <v>1</v>
      </c>
      <c r="E507" s="59">
        <v>4</v>
      </c>
      <c r="F507" s="60" t="s">
        <v>564</v>
      </c>
      <c r="G507" s="58" t="s">
        <v>565</v>
      </c>
      <c r="H507" s="262"/>
      <c r="I507" s="262"/>
      <c r="J507" s="262"/>
      <c r="K507" s="262"/>
      <c r="L507" s="262"/>
      <c r="M507" s="263"/>
      <c r="N507" s="61">
        <v>66.8</v>
      </c>
      <c r="O507" s="61">
        <v>66.8</v>
      </c>
      <c r="P507" s="264"/>
      <c r="Q507" s="264"/>
      <c r="R507" s="36">
        <v>0</v>
      </c>
      <c r="S507" s="37">
        <v>0</v>
      </c>
      <c r="T507" s="62">
        <v>0</v>
      </c>
      <c r="U507" s="20"/>
      <c r="V507" s="17" t="s">
        <v>1</v>
      </c>
      <c r="W507" s="47">
        <f t="shared" si="16"/>
        <v>0</v>
      </c>
      <c r="X507" s="47">
        <f t="shared" si="17"/>
        <v>0</v>
      </c>
    </row>
    <row r="508" spans="1:24">
      <c r="A508" s="19"/>
      <c r="B508" s="57" t="s">
        <v>623</v>
      </c>
      <c r="C508" s="58">
        <v>18</v>
      </c>
      <c r="D508" s="59">
        <v>1</v>
      </c>
      <c r="E508" s="59">
        <v>13</v>
      </c>
      <c r="F508" s="60" t="s">
        <v>15</v>
      </c>
      <c r="G508" s="58" t="s">
        <v>2</v>
      </c>
      <c r="H508" s="262"/>
      <c r="I508" s="262"/>
      <c r="J508" s="262"/>
      <c r="K508" s="262"/>
      <c r="L508" s="262"/>
      <c r="M508" s="263"/>
      <c r="N508" s="61">
        <v>102176.1</v>
      </c>
      <c r="O508" s="61">
        <v>101656.3</v>
      </c>
      <c r="P508" s="264"/>
      <c r="Q508" s="264"/>
      <c r="R508" s="36">
        <v>0</v>
      </c>
      <c r="S508" s="37">
        <v>96569366.730000004</v>
      </c>
      <c r="T508" s="62">
        <v>96569.4</v>
      </c>
      <c r="U508" s="20"/>
      <c r="V508" s="17" t="s">
        <v>1</v>
      </c>
      <c r="W508" s="47">
        <f t="shared" si="16"/>
        <v>94.512708940740538</v>
      </c>
      <c r="X508" s="47">
        <f t="shared" si="17"/>
        <v>94.995981557463722</v>
      </c>
    </row>
    <row r="509" spans="1:24" ht="33.75">
      <c r="A509" s="19"/>
      <c r="B509" s="57" t="s">
        <v>76</v>
      </c>
      <c r="C509" s="58">
        <v>18</v>
      </c>
      <c r="D509" s="59">
        <v>1</v>
      </c>
      <c r="E509" s="59">
        <v>13</v>
      </c>
      <c r="F509" s="60" t="s">
        <v>75</v>
      </c>
      <c r="G509" s="58" t="s">
        <v>2</v>
      </c>
      <c r="H509" s="262"/>
      <c r="I509" s="262"/>
      <c r="J509" s="262"/>
      <c r="K509" s="262"/>
      <c r="L509" s="262"/>
      <c r="M509" s="263"/>
      <c r="N509" s="61">
        <v>393.4</v>
      </c>
      <c r="O509" s="61">
        <v>393.4</v>
      </c>
      <c r="P509" s="264"/>
      <c r="Q509" s="264"/>
      <c r="R509" s="36">
        <v>0</v>
      </c>
      <c r="S509" s="37">
        <v>323998.01</v>
      </c>
      <c r="T509" s="62">
        <v>324</v>
      </c>
      <c r="U509" s="20"/>
      <c r="V509" s="17" t="s">
        <v>1</v>
      </c>
      <c r="W509" s="47">
        <f t="shared" si="16"/>
        <v>82.358922216573475</v>
      </c>
      <c r="X509" s="47">
        <f t="shared" si="17"/>
        <v>82.358922216573475</v>
      </c>
    </row>
    <row r="510" spans="1:24">
      <c r="A510" s="19"/>
      <c r="B510" s="57" t="s">
        <v>74</v>
      </c>
      <c r="C510" s="58">
        <v>18</v>
      </c>
      <c r="D510" s="59">
        <v>1</v>
      </c>
      <c r="E510" s="59">
        <v>13</v>
      </c>
      <c r="F510" s="60" t="s">
        <v>73</v>
      </c>
      <c r="G510" s="58" t="s">
        <v>2</v>
      </c>
      <c r="H510" s="262"/>
      <c r="I510" s="262"/>
      <c r="J510" s="262"/>
      <c r="K510" s="262"/>
      <c r="L510" s="262"/>
      <c r="M510" s="263"/>
      <c r="N510" s="61">
        <v>393.4</v>
      </c>
      <c r="O510" s="61">
        <v>393.4</v>
      </c>
      <c r="P510" s="264"/>
      <c r="Q510" s="264"/>
      <c r="R510" s="36">
        <v>0</v>
      </c>
      <c r="S510" s="37">
        <v>323998.01</v>
      </c>
      <c r="T510" s="62">
        <v>324</v>
      </c>
      <c r="U510" s="20"/>
      <c r="V510" s="17" t="s">
        <v>1</v>
      </c>
      <c r="W510" s="47">
        <f t="shared" si="16"/>
        <v>82.358922216573475</v>
      </c>
      <c r="X510" s="47">
        <f t="shared" si="17"/>
        <v>82.358922216573475</v>
      </c>
    </row>
    <row r="511" spans="1:24" ht="56.25">
      <c r="A511" s="19"/>
      <c r="B511" s="57" t="s">
        <v>228</v>
      </c>
      <c r="C511" s="58">
        <v>18</v>
      </c>
      <c r="D511" s="59">
        <v>1</v>
      </c>
      <c r="E511" s="59">
        <v>13</v>
      </c>
      <c r="F511" s="60" t="s">
        <v>227</v>
      </c>
      <c r="G511" s="58" t="s">
        <v>2</v>
      </c>
      <c r="H511" s="262"/>
      <c r="I511" s="262"/>
      <c r="J511" s="262"/>
      <c r="K511" s="262"/>
      <c r="L511" s="262"/>
      <c r="M511" s="263"/>
      <c r="N511" s="61">
        <v>393.4</v>
      </c>
      <c r="O511" s="61">
        <v>393.4</v>
      </c>
      <c r="P511" s="264"/>
      <c r="Q511" s="264"/>
      <c r="R511" s="36">
        <v>0</v>
      </c>
      <c r="S511" s="37">
        <v>323998.01</v>
      </c>
      <c r="T511" s="62">
        <v>324</v>
      </c>
      <c r="U511" s="20"/>
      <c r="V511" s="17" t="s">
        <v>1</v>
      </c>
      <c r="W511" s="47">
        <f t="shared" si="16"/>
        <v>82.358922216573475</v>
      </c>
      <c r="X511" s="47">
        <f t="shared" si="17"/>
        <v>82.358922216573475</v>
      </c>
    </row>
    <row r="512" spans="1:24">
      <c r="A512" s="19"/>
      <c r="B512" s="57" t="s">
        <v>622</v>
      </c>
      <c r="C512" s="58">
        <v>18</v>
      </c>
      <c r="D512" s="59">
        <v>1</v>
      </c>
      <c r="E512" s="59">
        <v>13</v>
      </c>
      <c r="F512" s="60" t="s">
        <v>621</v>
      </c>
      <c r="G512" s="58" t="s">
        <v>2</v>
      </c>
      <c r="H512" s="262"/>
      <c r="I512" s="262"/>
      <c r="J512" s="262"/>
      <c r="K512" s="262"/>
      <c r="L512" s="262"/>
      <c r="M512" s="263"/>
      <c r="N512" s="61">
        <v>393.4</v>
      </c>
      <c r="O512" s="61">
        <v>393.4</v>
      </c>
      <c r="P512" s="264"/>
      <c r="Q512" s="264"/>
      <c r="R512" s="36">
        <v>0</v>
      </c>
      <c r="S512" s="37">
        <v>323998.01</v>
      </c>
      <c r="T512" s="62">
        <v>324</v>
      </c>
      <c r="U512" s="20"/>
      <c r="V512" s="17" t="s">
        <v>1</v>
      </c>
      <c r="W512" s="47">
        <f t="shared" si="16"/>
        <v>82.358922216573475</v>
      </c>
      <c r="X512" s="47">
        <f t="shared" si="17"/>
        <v>82.358922216573475</v>
      </c>
    </row>
    <row r="513" spans="1:24" ht="22.5">
      <c r="A513" s="19"/>
      <c r="B513" s="57" t="s">
        <v>37</v>
      </c>
      <c r="C513" s="58">
        <v>18</v>
      </c>
      <c r="D513" s="59">
        <v>1</v>
      </c>
      <c r="E513" s="59">
        <v>13</v>
      </c>
      <c r="F513" s="60" t="s">
        <v>621</v>
      </c>
      <c r="G513" s="58" t="s">
        <v>36</v>
      </c>
      <c r="H513" s="262"/>
      <c r="I513" s="262"/>
      <c r="J513" s="262"/>
      <c r="K513" s="262"/>
      <c r="L513" s="262"/>
      <c r="M513" s="263"/>
      <c r="N513" s="61">
        <v>393.4</v>
      </c>
      <c r="O513" s="61">
        <v>393.4</v>
      </c>
      <c r="P513" s="264"/>
      <c r="Q513" s="264"/>
      <c r="R513" s="36">
        <v>0</v>
      </c>
      <c r="S513" s="37">
        <v>323998.01</v>
      </c>
      <c r="T513" s="62">
        <v>324</v>
      </c>
      <c r="U513" s="20"/>
      <c r="V513" s="17" t="s">
        <v>1</v>
      </c>
      <c r="W513" s="47">
        <f t="shared" si="16"/>
        <v>82.358922216573475</v>
      </c>
      <c r="X513" s="47">
        <f t="shared" si="17"/>
        <v>82.358922216573475</v>
      </c>
    </row>
    <row r="514" spans="1:24" ht="22.5">
      <c r="A514" s="19"/>
      <c r="B514" s="57" t="s">
        <v>35</v>
      </c>
      <c r="C514" s="58">
        <v>18</v>
      </c>
      <c r="D514" s="59">
        <v>1</v>
      </c>
      <c r="E514" s="59">
        <v>13</v>
      </c>
      <c r="F514" s="60" t="s">
        <v>621</v>
      </c>
      <c r="G514" s="58" t="s">
        <v>33</v>
      </c>
      <c r="H514" s="262"/>
      <c r="I514" s="262"/>
      <c r="J514" s="262"/>
      <c r="K514" s="262"/>
      <c r="L514" s="262"/>
      <c r="M514" s="263"/>
      <c r="N514" s="61">
        <v>393.4</v>
      </c>
      <c r="O514" s="61">
        <v>393.4</v>
      </c>
      <c r="P514" s="264"/>
      <c r="Q514" s="264"/>
      <c r="R514" s="36">
        <v>0</v>
      </c>
      <c r="S514" s="37">
        <v>323998.01</v>
      </c>
      <c r="T514" s="62">
        <v>324</v>
      </c>
      <c r="U514" s="20"/>
      <c r="V514" s="17" t="s">
        <v>1</v>
      </c>
      <c r="W514" s="47">
        <f t="shared" si="16"/>
        <v>82.358922216573475</v>
      </c>
      <c r="X514" s="47">
        <f t="shared" si="17"/>
        <v>82.358922216573475</v>
      </c>
    </row>
    <row r="515" spans="1:24" ht="22.5">
      <c r="A515" s="19"/>
      <c r="B515" s="57" t="s">
        <v>275</v>
      </c>
      <c r="C515" s="58">
        <v>18</v>
      </c>
      <c r="D515" s="59">
        <v>1</v>
      </c>
      <c r="E515" s="59">
        <v>13</v>
      </c>
      <c r="F515" s="60" t="s">
        <v>274</v>
      </c>
      <c r="G515" s="58" t="s">
        <v>2</v>
      </c>
      <c r="H515" s="262"/>
      <c r="I515" s="262"/>
      <c r="J515" s="262"/>
      <c r="K515" s="262"/>
      <c r="L515" s="262"/>
      <c r="M515" s="263"/>
      <c r="N515" s="61">
        <v>7028.3</v>
      </c>
      <c r="O515" s="61">
        <v>7028.2</v>
      </c>
      <c r="P515" s="264"/>
      <c r="Q515" s="264"/>
      <c r="R515" s="36">
        <v>0</v>
      </c>
      <c r="S515" s="37">
        <v>7016964.3900000006</v>
      </c>
      <c r="T515" s="62">
        <v>7017</v>
      </c>
      <c r="U515" s="20"/>
      <c r="V515" s="17" t="s">
        <v>1</v>
      </c>
      <c r="W515" s="47">
        <f t="shared" si="16"/>
        <v>99.83922143334803</v>
      </c>
      <c r="X515" s="47">
        <f t="shared" si="17"/>
        <v>99.840641985145567</v>
      </c>
    </row>
    <row r="516" spans="1:24">
      <c r="A516" s="19"/>
      <c r="B516" s="57" t="s">
        <v>273</v>
      </c>
      <c r="C516" s="58">
        <v>18</v>
      </c>
      <c r="D516" s="59">
        <v>1</v>
      </c>
      <c r="E516" s="59">
        <v>13</v>
      </c>
      <c r="F516" s="60" t="s">
        <v>272</v>
      </c>
      <c r="G516" s="58" t="s">
        <v>2</v>
      </c>
      <c r="H516" s="262"/>
      <c r="I516" s="262"/>
      <c r="J516" s="262"/>
      <c r="K516" s="262"/>
      <c r="L516" s="262"/>
      <c r="M516" s="263"/>
      <c r="N516" s="61">
        <v>7028.3</v>
      </c>
      <c r="O516" s="61">
        <v>7028.2</v>
      </c>
      <c r="P516" s="264"/>
      <c r="Q516" s="264"/>
      <c r="R516" s="36">
        <v>0</v>
      </c>
      <c r="S516" s="37">
        <v>7016964.3900000006</v>
      </c>
      <c r="T516" s="62">
        <v>7017</v>
      </c>
      <c r="U516" s="20"/>
      <c r="V516" s="17" t="s">
        <v>1</v>
      </c>
      <c r="W516" s="47">
        <f t="shared" si="16"/>
        <v>99.83922143334803</v>
      </c>
      <c r="X516" s="47">
        <f t="shared" si="17"/>
        <v>99.840641985145567</v>
      </c>
    </row>
    <row r="517" spans="1:24" ht="22.5">
      <c r="A517" s="19"/>
      <c r="B517" s="57" t="s">
        <v>271</v>
      </c>
      <c r="C517" s="58">
        <v>18</v>
      </c>
      <c r="D517" s="59">
        <v>1</v>
      </c>
      <c r="E517" s="59">
        <v>13</v>
      </c>
      <c r="F517" s="60" t="s">
        <v>270</v>
      </c>
      <c r="G517" s="58" t="s">
        <v>2</v>
      </c>
      <c r="H517" s="262"/>
      <c r="I517" s="262"/>
      <c r="J517" s="262"/>
      <c r="K517" s="262"/>
      <c r="L517" s="262"/>
      <c r="M517" s="263"/>
      <c r="N517" s="61">
        <v>7028.3</v>
      </c>
      <c r="O517" s="61">
        <v>7028.2</v>
      </c>
      <c r="P517" s="264"/>
      <c r="Q517" s="264"/>
      <c r="R517" s="36">
        <v>0</v>
      </c>
      <c r="S517" s="37">
        <v>7016964.3900000006</v>
      </c>
      <c r="T517" s="62">
        <v>7017</v>
      </c>
      <c r="U517" s="20"/>
      <c r="V517" s="17" t="s">
        <v>1</v>
      </c>
      <c r="W517" s="47">
        <f t="shared" ref="W517:W580" si="18">SUM(T517/N517*100)</f>
        <v>99.83922143334803</v>
      </c>
      <c r="X517" s="47">
        <f t="shared" ref="X517:X580" si="19">SUM(T517/O517*100)</f>
        <v>99.840641985145567</v>
      </c>
    </row>
    <row r="518" spans="1:24" ht="22.5">
      <c r="A518" s="19"/>
      <c r="B518" s="57" t="s">
        <v>44</v>
      </c>
      <c r="C518" s="58">
        <v>18</v>
      </c>
      <c r="D518" s="59">
        <v>1</v>
      </c>
      <c r="E518" s="59">
        <v>13</v>
      </c>
      <c r="F518" s="60" t="s">
        <v>620</v>
      </c>
      <c r="G518" s="58" t="s">
        <v>2</v>
      </c>
      <c r="H518" s="262"/>
      <c r="I518" s="262"/>
      <c r="J518" s="262"/>
      <c r="K518" s="262"/>
      <c r="L518" s="262"/>
      <c r="M518" s="263"/>
      <c r="N518" s="61">
        <v>4901</v>
      </c>
      <c r="O518" s="61">
        <v>4901</v>
      </c>
      <c r="P518" s="264"/>
      <c r="Q518" s="264"/>
      <c r="R518" s="36">
        <v>0</v>
      </c>
      <c r="S518" s="37">
        <v>4900935.5</v>
      </c>
      <c r="T518" s="62">
        <v>4900.8999999999996</v>
      </c>
      <c r="U518" s="20"/>
      <c r="V518" s="17" t="s">
        <v>1</v>
      </c>
      <c r="W518" s="47">
        <f t="shared" si="18"/>
        <v>99.997959600081614</v>
      </c>
      <c r="X518" s="47">
        <f t="shared" si="19"/>
        <v>99.997959600081614</v>
      </c>
    </row>
    <row r="519" spans="1:24" ht="56.25">
      <c r="A519" s="19"/>
      <c r="B519" s="57" t="s">
        <v>170</v>
      </c>
      <c r="C519" s="58">
        <v>18</v>
      </c>
      <c r="D519" s="59">
        <v>1</v>
      </c>
      <c r="E519" s="59">
        <v>13</v>
      </c>
      <c r="F519" s="60" t="s">
        <v>620</v>
      </c>
      <c r="G519" s="58" t="s">
        <v>169</v>
      </c>
      <c r="H519" s="262"/>
      <c r="I519" s="262"/>
      <c r="J519" s="262"/>
      <c r="K519" s="262"/>
      <c r="L519" s="262"/>
      <c r="M519" s="263"/>
      <c r="N519" s="61">
        <v>4875.6000000000004</v>
      </c>
      <c r="O519" s="61">
        <v>4875.6000000000004</v>
      </c>
      <c r="P519" s="264"/>
      <c r="Q519" s="264"/>
      <c r="R519" s="36">
        <v>0</v>
      </c>
      <c r="S519" s="37">
        <v>4875538.3600000003</v>
      </c>
      <c r="T519" s="62">
        <v>4875.5</v>
      </c>
      <c r="U519" s="20"/>
      <c r="V519" s="17" t="s">
        <v>1</v>
      </c>
      <c r="W519" s="47">
        <f t="shared" si="18"/>
        <v>99.997948970383121</v>
      </c>
      <c r="X519" s="47">
        <f t="shared" si="19"/>
        <v>99.997948970383121</v>
      </c>
    </row>
    <row r="520" spans="1:24">
      <c r="A520" s="19"/>
      <c r="B520" s="57" t="s">
        <v>168</v>
      </c>
      <c r="C520" s="58">
        <v>18</v>
      </c>
      <c r="D520" s="59">
        <v>1</v>
      </c>
      <c r="E520" s="59">
        <v>13</v>
      </c>
      <c r="F520" s="60" t="s">
        <v>620</v>
      </c>
      <c r="G520" s="58" t="s">
        <v>167</v>
      </c>
      <c r="H520" s="262"/>
      <c r="I520" s="262"/>
      <c r="J520" s="262"/>
      <c r="K520" s="262"/>
      <c r="L520" s="262"/>
      <c r="M520" s="263"/>
      <c r="N520" s="61">
        <v>4875.6000000000004</v>
      </c>
      <c r="O520" s="61">
        <v>4875.6000000000004</v>
      </c>
      <c r="P520" s="264"/>
      <c r="Q520" s="264"/>
      <c r="R520" s="36">
        <v>0</v>
      </c>
      <c r="S520" s="37">
        <v>4875538.3600000003</v>
      </c>
      <c r="T520" s="62">
        <v>4875.5</v>
      </c>
      <c r="U520" s="20"/>
      <c r="V520" s="17" t="s">
        <v>1</v>
      </c>
      <c r="W520" s="47">
        <f t="shared" si="18"/>
        <v>99.997948970383121</v>
      </c>
      <c r="X520" s="47">
        <f t="shared" si="19"/>
        <v>99.997948970383121</v>
      </c>
    </row>
    <row r="521" spans="1:24">
      <c r="A521" s="19"/>
      <c r="B521" s="57" t="s">
        <v>166</v>
      </c>
      <c r="C521" s="58">
        <v>18</v>
      </c>
      <c r="D521" s="59">
        <v>1</v>
      </c>
      <c r="E521" s="59">
        <v>13</v>
      </c>
      <c r="F521" s="60" t="s">
        <v>620</v>
      </c>
      <c r="G521" s="58" t="s">
        <v>165</v>
      </c>
      <c r="H521" s="262"/>
      <c r="I521" s="262"/>
      <c r="J521" s="262"/>
      <c r="K521" s="262"/>
      <c r="L521" s="262"/>
      <c r="M521" s="263"/>
      <c r="N521" s="61">
        <v>25.4</v>
      </c>
      <c r="O521" s="61">
        <v>25.4</v>
      </c>
      <c r="P521" s="264"/>
      <c r="Q521" s="264"/>
      <c r="R521" s="36">
        <v>0</v>
      </c>
      <c r="S521" s="37">
        <v>25397.14</v>
      </c>
      <c r="T521" s="62">
        <v>25.4</v>
      </c>
      <c r="U521" s="20"/>
      <c r="V521" s="17" t="s">
        <v>1</v>
      </c>
      <c r="W521" s="47">
        <f t="shared" si="18"/>
        <v>100</v>
      </c>
      <c r="X521" s="47">
        <f t="shared" si="19"/>
        <v>100</v>
      </c>
    </row>
    <row r="522" spans="1:24">
      <c r="A522" s="19"/>
      <c r="B522" s="57" t="s">
        <v>164</v>
      </c>
      <c r="C522" s="58">
        <v>18</v>
      </c>
      <c r="D522" s="59">
        <v>1</v>
      </c>
      <c r="E522" s="59">
        <v>13</v>
      </c>
      <c r="F522" s="60" t="s">
        <v>620</v>
      </c>
      <c r="G522" s="58" t="s">
        <v>162</v>
      </c>
      <c r="H522" s="262"/>
      <c r="I522" s="262"/>
      <c r="J522" s="262"/>
      <c r="K522" s="262"/>
      <c r="L522" s="262"/>
      <c r="M522" s="263"/>
      <c r="N522" s="61">
        <v>25.4</v>
      </c>
      <c r="O522" s="61">
        <v>25.4</v>
      </c>
      <c r="P522" s="264"/>
      <c r="Q522" s="264"/>
      <c r="R522" s="36">
        <v>0</v>
      </c>
      <c r="S522" s="37">
        <v>25397.14</v>
      </c>
      <c r="T522" s="62">
        <v>25.4</v>
      </c>
      <c r="U522" s="20"/>
      <c r="V522" s="17" t="s">
        <v>1</v>
      </c>
      <c r="W522" s="47">
        <f t="shared" si="18"/>
        <v>100</v>
      </c>
      <c r="X522" s="47">
        <f t="shared" si="19"/>
        <v>100</v>
      </c>
    </row>
    <row r="523" spans="1:24" ht="22.5">
      <c r="A523" s="19"/>
      <c r="B523" s="57" t="s">
        <v>42</v>
      </c>
      <c r="C523" s="58">
        <v>18</v>
      </c>
      <c r="D523" s="59">
        <v>1</v>
      </c>
      <c r="E523" s="59">
        <v>13</v>
      </c>
      <c r="F523" s="60" t="s">
        <v>269</v>
      </c>
      <c r="G523" s="58" t="s">
        <v>2</v>
      </c>
      <c r="H523" s="262"/>
      <c r="I523" s="262"/>
      <c r="J523" s="262"/>
      <c r="K523" s="262"/>
      <c r="L523" s="262"/>
      <c r="M523" s="263"/>
      <c r="N523" s="61">
        <v>549.20000000000005</v>
      </c>
      <c r="O523" s="61">
        <v>549.1</v>
      </c>
      <c r="P523" s="264"/>
      <c r="Q523" s="264"/>
      <c r="R523" s="36">
        <v>0</v>
      </c>
      <c r="S523" s="37">
        <v>537986.89</v>
      </c>
      <c r="T523" s="62">
        <v>538</v>
      </c>
      <c r="U523" s="20"/>
      <c r="V523" s="17" t="s">
        <v>1</v>
      </c>
      <c r="W523" s="47">
        <f t="shared" si="18"/>
        <v>97.960670065549877</v>
      </c>
      <c r="X523" s="47">
        <f t="shared" si="19"/>
        <v>97.978510289564738</v>
      </c>
    </row>
    <row r="524" spans="1:24" ht="22.5">
      <c r="A524" s="19"/>
      <c r="B524" s="57" t="s">
        <v>37</v>
      </c>
      <c r="C524" s="58">
        <v>18</v>
      </c>
      <c r="D524" s="59">
        <v>1</v>
      </c>
      <c r="E524" s="59">
        <v>13</v>
      </c>
      <c r="F524" s="60" t="s">
        <v>269</v>
      </c>
      <c r="G524" s="58" t="s">
        <v>36</v>
      </c>
      <c r="H524" s="262"/>
      <c r="I524" s="262"/>
      <c r="J524" s="262"/>
      <c r="K524" s="262"/>
      <c r="L524" s="262"/>
      <c r="M524" s="263"/>
      <c r="N524" s="61">
        <v>461.7</v>
      </c>
      <c r="O524" s="61">
        <v>461.6</v>
      </c>
      <c r="P524" s="264"/>
      <c r="Q524" s="264"/>
      <c r="R524" s="36">
        <v>0</v>
      </c>
      <c r="S524" s="37">
        <v>450511.88</v>
      </c>
      <c r="T524" s="62">
        <v>450.5</v>
      </c>
      <c r="U524" s="20"/>
      <c r="V524" s="17" t="s">
        <v>1</v>
      </c>
      <c r="W524" s="47">
        <f t="shared" si="18"/>
        <v>97.574182369504015</v>
      </c>
      <c r="X524" s="47">
        <f t="shared" si="19"/>
        <v>97.595320623916805</v>
      </c>
    </row>
    <row r="525" spans="1:24" ht="22.5">
      <c r="A525" s="19"/>
      <c r="B525" s="57" t="s">
        <v>35</v>
      </c>
      <c r="C525" s="58">
        <v>18</v>
      </c>
      <c r="D525" s="59">
        <v>1</v>
      </c>
      <c r="E525" s="59">
        <v>13</v>
      </c>
      <c r="F525" s="60" t="s">
        <v>269</v>
      </c>
      <c r="G525" s="58" t="s">
        <v>33</v>
      </c>
      <c r="H525" s="262"/>
      <c r="I525" s="262"/>
      <c r="J525" s="262"/>
      <c r="K525" s="262"/>
      <c r="L525" s="262"/>
      <c r="M525" s="263"/>
      <c r="N525" s="61">
        <v>461.7</v>
      </c>
      <c r="O525" s="61">
        <v>461.6</v>
      </c>
      <c r="P525" s="264"/>
      <c r="Q525" s="264"/>
      <c r="R525" s="36">
        <v>0</v>
      </c>
      <c r="S525" s="37">
        <v>450511.88</v>
      </c>
      <c r="T525" s="62">
        <v>450.5</v>
      </c>
      <c r="U525" s="20"/>
      <c r="V525" s="17" t="s">
        <v>1</v>
      </c>
      <c r="W525" s="47">
        <f t="shared" si="18"/>
        <v>97.574182369504015</v>
      </c>
      <c r="X525" s="47">
        <f t="shared" si="19"/>
        <v>97.595320623916805</v>
      </c>
    </row>
    <row r="526" spans="1:24">
      <c r="A526" s="19"/>
      <c r="B526" s="57" t="s">
        <v>166</v>
      </c>
      <c r="C526" s="58">
        <v>18</v>
      </c>
      <c r="D526" s="59">
        <v>1</v>
      </c>
      <c r="E526" s="59">
        <v>13</v>
      </c>
      <c r="F526" s="60" t="s">
        <v>269</v>
      </c>
      <c r="G526" s="58" t="s">
        <v>165</v>
      </c>
      <c r="H526" s="262"/>
      <c r="I526" s="262"/>
      <c r="J526" s="262"/>
      <c r="K526" s="262"/>
      <c r="L526" s="262"/>
      <c r="M526" s="263"/>
      <c r="N526" s="61">
        <v>87.5</v>
      </c>
      <c r="O526" s="61">
        <v>87.5</v>
      </c>
      <c r="P526" s="264"/>
      <c r="Q526" s="264"/>
      <c r="R526" s="36">
        <v>0</v>
      </c>
      <c r="S526" s="37">
        <v>87475.01</v>
      </c>
      <c r="T526" s="62">
        <v>87.5</v>
      </c>
      <c r="U526" s="20"/>
      <c r="V526" s="17" t="s">
        <v>1</v>
      </c>
      <c r="W526" s="47">
        <f t="shared" si="18"/>
        <v>100</v>
      </c>
      <c r="X526" s="47">
        <f t="shared" si="19"/>
        <v>100</v>
      </c>
    </row>
    <row r="527" spans="1:24">
      <c r="A527" s="19"/>
      <c r="B527" s="57" t="s">
        <v>164</v>
      </c>
      <c r="C527" s="58">
        <v>18</v>
      </c>
      <c r="D527" s="59">
        <v>1</v>
      </c>
      <c r="E527" s="59">
        <v>13</v>
      </c>
      <c r="F527" s="60" t="s">
        <v>269</v>
      </c>
      <c r="G527" s="58" t="s">
        <v>162</v>
      </c>
      <c r="H527" s="262"/>
      <c r="I527" s="262"/>
      <c r="J527" s="262"/>
      <c r="K527" s="262"/>
      <c r="L527" s="262"/>
      <c r="M527" s="263"/>
      <c r="N527" s="61">
        <v>87.5</v>
      </c>
      <c r="O527" s="61">
        <v>87.5</v>
      </c>
      <c r="P527" s="264"/>
      <c r="Q527" s="264"/>
      <c r="R527" s="36">
        <v>0</v>
      </c>
      <c r="S527" s="37">
        <v>87475.01</v>
      </c>
      <c r="T527" s="62">
        <v>87.5</v>
      </c>
      <c r="U527" s="20"/>
      <c r="V527" s="17" t="s">
        <v>1</v>
      </c>
      <c r="W527" s="47">
        <f t="shared" si="18"/>
        <v>100</v>
      </c>
      <c r="X527" s="47">
        <f t="shared" si="19"/>
        <v>100</v>
      </c>
    </row>
    <row r="528" spans="1:24" ht="33.75">
      <c r="A528" s="19"/>
      <c r="B528" s="57" t="s">
        <v>619</v>
      </c>
      <c r="C528" s="58">
        <v>18</v>
      </c>
      <c r="D528" s="59">
        <v>1</v>
      </c>
      <c r="E528" s="59">
        <v>13</v>
      </c>
      <c r="F528" s="60" t="s">
        <v>618</v>
      </c>
      <c r="G528" s="58" t="s">
        <v>2</v>
      </c>
      <c r="H528" s="262"/>
      <c r="I528" s="262"/>
      <c r="J528" s="262"/>
      <c r="K528" s="262"/>
      <c r="L528" s="262"/>
      <c r="M528" s="263"/>
      <c r="N528" s="61">
        <v>426.1</v>
      </c>
      <c r="O528" s="61">
        <v>426.1</v>
      </c>
      <c r="P528" s="264"/>
      <c r="Q528" s="264"/>
      <c r="R528" s="36">
        <v>0</v>
      </c>
      <c r="S528" s="37">
        <v>426060</v>
      </c>
      <c r="T528" s="62">
        <v>426.1</v>
      </c>
      <c r="U528" s="20"/>
      <c r="V528" s="17" t="s">
        <v>1</v>
      </c>
      <c r="W528" s="47">
        <f t="shared" si="18"/>
        <v>100</v>
      </c>
      <c r="X528" s="47">
        <f t="shared" si="19"/>
        <v>100</v>
      </c>
    </row>
    <row r="529" spans="1:24" ht="56.25">
      <c r="A529" s="19"/>
      <c r="B529" s="57" t="s">
        <v>170</v>
      </c>
      <c r="C529" s="58">
        <v>18</v>
      </c>
      <c r="D529" s="59">
        <v>1</v>
      </c>
      <c r="E529" s="59">
        <v>13</v>
      </c>
      <c r="F529" s="60" t="s">
        <v>618</v>
      </c>
      <c r="G529" s="58" t="s">
        <v>169</v>
      </c>
      <c r="H529" s="262"/>
      <c r="I529" s="262"/>
      <c r="J529" s="262"/>
      <c r="K529" s="262"/>
      <c r="L529" s="262"/>
      <c r="M529" s="263"/>
      <c r="N529" s="61">
        <v>426.1</v>
      </c>
      <c r="O529" s="61">
        <v>426.1</v>
      </c>
      <c r="P529" s="264"/>
      <c r="Q529" s="264"/>
      <c r="R529" s="36">
        <v>0</v>
      </c>
      <c r="S529" s="37">
        <v>426060</v>
      </c>
      <c r="T529" s="62">
        <v>426.1</v>
      </c>
      <c r="U529" s="20"/>
      <c r="V529" s="17" t="s">
        <v>1</v>
      </c>
      <c r="W529" s="47">
        <f t="shared" si="18"/>
        <v>100</v>
      </c>
      <c r="X529" s="47">
        <f t="shared" si="19"/>
        <v>100</v>
      </c>
    </row>
    <row r="530" spans="1:24">
      <c r="A530" s="19"/>
      <c r="B530" s="57" t="s">
        <v>168</v>
      </c>
      <c r="C530" s="58">
        <v>18</v>
      </c>
      <c r="D530" s="59">
        <v>1</v>
      </c>
      <c r="E530" s="59">
        <v>13</v>
      </c>
      <c r="F530" s="60" t="s">
        <v>618</v>
      </c>
      <c r="G530" s="58" t="s">
        <v>167</v>
      </c>
      <c r="H530" s="262"/>
      <c r="I530" s="262"/>
      <c r="J530" s="262"/>
      <c r="K530" s="262"/>
      <c r="L530" s="262"/>
      <c r="M530" s="263"/>
      <c r="N530" s="61">
        <v>426.1</v>
      </c>
      <c r="O530" s="61">
        <v>426.1</v>
      </c>
      <c r="P530" s="264"/>
      <c r="Q530" s="264"/>
      <c r="R530" s="36">
        <v>0</v>
      </c>
      <c r="S530" s="37">
        <v>426060</v>
      </c>
      <c r="T530" s="62">
        <v>426.1</v>
      </c>
      <c r="U530" s="20"/>
      <c r="V530" s="17" t="s">
        <v>1</v>
      </c>
      <c r="W530" s="47">
        <f t="shared" si="18"/>
        <v>100</v>
      </c>
      <c r="X530" s="47">
        <f t="shared" si="19"/>
        <v>100</v>
      </c>
    </row>
    <row r="531" spans="1:24" ht="33.75">
      <c r="A531" s="19"/>
      <c r="B531" s="57" t="s">
        <v>617</v>
      </c>
      <c r="C531" s="58">
        <v>18</v>
      </c>
      <c r="D531" s="59">
        <v>1</v>
      </c>
      <c r="E531" s="59">
        <v>13</v>
      </c>
      <c r="F531" s="60" t="s">
        <v>616</v>
      </c>
      <c r="G531" s="58" t="s">
        <v>2</v>
      </c>
      <c r="H531" s="262"/>
      <c r="I531" s="262"/>
      <c r="J531" s="262"/>
      <c r="K531" s="262"/>
      <c r="L531" s="262"/>
      <c r="M531" s="263"/>
      <c r="N531" s="61">
        <v>426.1</v>
      </c>
      <c r="O531" s="61">
        <v>426.1</v>
      </c>
      <c r="P531" s="264"/>
      <c r="Q531" s="264"/>
      <c r="R531" s="36">
        <v>0</v>
      </c>
      <c r="S531" s="37">
        <v>426060</v>
      </c>
      <c r="T531" s="62">
        <v>426.1</v>
      </c>
      <c r="U531" s="20"/>
      <c r="V531" s="17" t="s">
        <v>1</v>
      </c>
      <c r="W531" s="47">
        <f t="shared" si="18"/>
        <v>100</v>
      </c>
      <c r="X531" s="47">
        <f t="shared" si="19"/>
        <v>100</v>
      </c>
    </row>
    <row r="532" spans="1:24" ht="56.25">
      <c r="A532" s="19"/>
      <c r="B532" s="57" t="s">
        <v>170</v>
      </c>
      <c r="C532" s="58">
        <v>18</v>
      </c>
      <c r="D532" s="59">
        <v>1</v>
      </c>
      <c r="E532" s="59">
        <v>13</v>
      </c>
      <c r="F532" s="60" t="s">
        <v>616</v>
      </c>
      <c r="G532" s="58" t="s">
        <v>169</v>
      </c>
      <c r="H532" s="262"/>
      <c r="I532" s="262"/>
      <c r="J532" s="262"/>
      <c r="K532" s="262"/>
      <c r="L532" s="262"/>
      <c r="M532" s="263"/>
      <c r="N532" s="61">
        <v>426.1</v>
      </c>
      <c r="O532" s="61">
        <v>426.1</v>
      </c>
      <c r="P532" s="264"/>
      <c r="Q532" s="264"/>
      <c r="R532" s="36">
        <v>0</v>
      </c>
      <c r="S532" s="37">
        <v>426060</v>
      </c>
      <c r="T532" s="62">
        <v>426.1</v>
      </c>
      <c r="U532" s="20"/>
      <c r="V532" s="17" t="s">
        <v>1</v>
      </c>
      <c r="W532" s="47">
        <f t="shared" si="18"/>
        <v>100</v>
      </c>
      <c r="X532" s="47">
        <f t="shared" si="19"/>
        <v>100</v>
      </c>
    </row>
    <row r="533" spans="1:24">
      <c r="A533" s="19"/>
      <c r="B533" s="57" t="s">
        <v>168</v>
      </c>
      <c r="C533" s="58">
        <v>18</v>
      </c>
      <c r="D533" s="59">
        <v>1</v>
      </c>
      <c r="E533" s="59">
        <v>13</v>
      </c>
      <c r="F533" s="60" t="s">
        <v>616</v>
      </c>
      <c r="G533" s="58" t="s">
        <v>167</v>
      </c>
      <c r="H533" s="262"/>
      <c r="I533" s="262"/>
      <c r="J533" s="262"/>
      <c r="K533" s="262"/>
      <c r="L533" s="262"/>
      <c r="M533" s="263"/>
      <c r="N533" s="61">
        <v>426.1</v>
      </c>
      <c r="O533" s="61">
        <v>426.1</v>
      </c>
      <c r="P533" s="264"/>
      <c r="Q533" s="264"/>
      <c r="R533" s="36">
        <v>0</v>
      </c>
      <c r="S533" s="37">
        <v>426060</v>
      </c>
      <c r="T533" s="62">
        <v>426.1</v>
      </c>
      <c r="U533" s="20"/>
      <c r="V533" s="17" t="s">
        <v>1</v>
      </c>
      <c r="W533" s="47">
        <f t="shared" si="18"/>
        <v>100</v>
      </c>
      <c r="X533" s="47">
        <f t="shared" si="19"/>
        <v>100</v>
      </c>
    </row>
    <row r="534" spans="1:24" ht="33.75">
      <c r="A534" s="19"/>
      <c r="B534" s="57" t="s">
        <v>615</v>
      </c>
      <c r="C534" s="58">
        <v>18</v>
      </c>
      <c r="D534" s="59">
        <v>1</v>
      </c>
      <c r="E534" s="59">
        <v>13</v>
      </c>
      <c r="F534" s="60" t="s">
        <v>614</v>
      </c>
      <c r="G534" s="58" t="s">
        <v>2</v>
      </c>
      <c r="H534" s="262"/>
      <c r="I534" s="262"/>
      <c r="J534" s="262"/>
      <c r="K534" s="262"/>
      <c r="L534" s="262"/>
      <c r="M534" s="263"/>
      <c r="N534" s="61">
        <v>205.1</v>
      </c>
      <c r="O534" s="61">
        <v>205.1</v>
      </c>
      <c r="P534" s="264"/>
      <c r="Q534" s="264"/>
      <c r="R534" s="36">
        <v>0</v>
      </c>
      <c r="S534" s="37">
        <v>205100</v>
      </c>
      <c r="T534" s="62">
        <v>205.1</v>
      </c>
      <c r="U534" s="20"/>
      <c r="V534" s="17" t="s">
        <v>1</v>
      </c>
      <c r="W534" s="47">
        <f t="shared" si="18"/>
        <v>100</v>
      </c>
      <c r="X534" s="47">
        <f t="shared" si="19"/>
        <v>100</v>
      </c>
    </row>
    <row r="535" spans="1:24" ht="56.25">
      <c r="A535" s="19"/>
      <c r="B535" s="57" t="s">
        <v>170</v>
      </c>
      <c r="C535" s="58">
        <v>18</v>
      </c>
      <c r="D535" s="59">
        <v>1</v>
      </c>
      <c r="E535" s="59">
        <v>13</v>
      </c>
      <c r="F535" s="60" t="s">
        <v>614</v>
      </c>
      <c r="G535" s="58" t="s">
        <v>169</v>
      </c>
      <c r="H535" s="262"/>
      <c r="I535" s="262"/>
      <c r="J535" s="262"/>
      <c r="K535" s="262"/>
      <c r="L535" s="262"/>
      <c r="M535" s="263"/>
      <c r="N535" s="61">
        <v>205.1</v>
      </c>
      <c r="O535" s="61">
        <v>205.1</v>
      </c>
      <c r="P535" s="264"/>
      <c r="Q535" s="264"/>
      <c r="R535" s="36">
        <v>0</v>
      </c>
      <c r="S535" s="37">
        <v>205100</v>
      </c>
      <c r="T535" s="62">
        <v>205.1</v>
      </c>
      <c r="U535" s="20"/>
      <c r="V535" s="17" t="s">
        <v>1</v>
      </c>
      <c r="W535" s="47">
        <f t="shared" si="18"/>
        <v>100</v>
      </c>
      <c r="X535" s="47">
        <f t="shared" si="19"/>
        <v>100</v>
      </c>
    </row>
    <row r="536" spans="1:24">
      <c r="A536" s="19"/>
      <c r="B536" s="57" t="s">
        <v>168</v>
      </c>
      <c r="C536" s="58">
        <v>18</v>
      </c>
      <c r="D536" s="59">
        <v>1</v>
      </c>
      <c r="E536" s="59">
        <v>13</v>
      </c>
      <c r="F536" s="60" t="s">
        <v>614</v>
      </c>
      <c r="G536" s="58" t="s">
        <v>167</v>
      </c>
      <c r="H536" s="262"/>
      <c r="I536" s="262"/>
      <c r="J536" s="262"/>
      <c r="K536" s="262"/>
      <c r="L536" s="262"/>
      <c r="M536" s="263"/>
      <c r="N536" s="61">
        <v>205.1</v>
      </c>
      <c r="O536" s="61">
        <v>205.1</v>
      </c>
      <c r="P536" s="264"/>
      <c r="Q536" s="264"/>
      <c r="R536" s="36">
        <v>0</v>
      </c>
      <c r="S536" s="37">
        <v>205100</v>
      </c>
      <c r="T536" s="62">
        <v>205.1</v>
      </c>
      <c r="U536" s="20"/>
      <c r="V536" s="17" t="s">
        <v>1</v>
      </c>
      <c r="W536" s="47">
        <f t="shared" si="18"/>
        <v>100</v>
      </c>
      <c r="X536" s="47">
        <f t="shared" si="19"/>
        <v>100</v>
      </c>
    </row>
    <row r="537" spans="1:24" ht="33.75">
      <c r="A537" s="19"/>
      <c r="B537" s="57" t="s">
        <v>613</v>
      </c>
      <c r="C537" s="58">
        <v>18</v>
      </c>
      <c r="D537" s="59">
        <v>1</v>
      </c>
      <c r="E537" s="59">
        <v>13</v>
      </c>
      <c r="F537" s="60" t="s">
        <v>612</v>
      </c>
      <c r="G537" s="58" t="s">
        <v>2</v>
      </c>
      <c r="H537" s="262"/>
      <c r="I537" s="262"/>
      <c r="J537" s="262"/>
      <c r="K537" s="262"/>
      <c r="L537" s="262"/>
      <c r="M537" s="263"/>
      <c r="N537" s="61">
        <v>236.7</v>
      </c>
      <c r="O537" s="61">
        <v>236.7</v>
      </c>
      <c r="P537" s="264"/>
      <c r="Q537" s="264"/>
      <c r="R537" s="36">
        <v>0</v>
      </c>
      <c r="S537" s="37">
        <v>236700</v>
      </c>
      <c r="T537" s="62">
        <v>236.7</v>
      </c>
      <c r="U537" s="20"/>
      <c r="V537" s="17" t="s">
        <v>1</v>
      </c>
      <c r="W537" s="47">
        <f t="shared" si="18"/>
        <v>100</v>
      </c>
      <c r="X537" s="47">
        <f t="shared" si="19"/>
        <v>100</v>
      </c>
    </row>
    <row r="538" spans="1:24" ht="56.25">
      <c r="A538" s="19"/>
      <c r="B538" s="57" t="s">
        <v>170</v>
      </c>
      <c r="C538" s="58">
        <v>18</v>
      </c>
      <c r="D538" s="59">
        <v>1</v>
      </c>
      <c r="E538" s="59">
        <v>13</v>
      </c>
      <c r="F538" s="60" t="s">
        <v>612</v>
      </c>
      <c r="G538" s="58" t="s">
        <v>169</v>
      </c>
      <c r="H538" s="262"/>
      <c r="I538" s="262"/>
      <c r="J538" s="262"/>
      <c r="K538" s="262"/>
      <c r="L538" s="262"/>
      <c r="M538" s="263"/>
      <c r="N538" s="61">
        <v>236.7</v>
      </c>
      <c r="O538" s="61">
        <v>236.7</v>
      </c>
      <c r="P538" s="264"/>
      <c r="Q538" s="264"/>
      <c r="R538" s="36">
        <v>0</v>
      </c>
      <c r="S538" s="37">
        <v>236700</v>
      </c>
      <c r="T538" s="62">
        <v>236.7</v>
      </c>
      <c r="U538" s="20"/>
      <c r="V538" s="17" t="s">
        <v>1</v>
      </c>
      <c r="W538" s="47">
        <f t="shared" si="18"/>
        <v>100</v>
      </c>
      <c r="X538" s="47">
        <f t="shared" si="19"/>
        <v>100</v>
      </c>
    </row>
    <row r="539" spans="1:24">
      <c r="A539" s="19"/>
      <c r="B539" s="57" t="s">
        <v>168</v>
      </c>
      <c r="C539" s="58">
        <v>18</v>
      </c>
      <c r="D539" s="59">
        <v>1</v>
      </c>
      <c r="E539" s="59">
        <v>13</v>
      </c>
      <c r="F539" s="60" t="s">
        <v>612</v>
      </c>
      <c r="G539" s="58" t="s">
        <v>167</v>
      </c>
      <c r="H539" s="262"/>
      <c r="I539" s="262"/>
      <c r="J539" s="262"/>
      <c r="K539" s="262"/>
      <c r="L539" s="262"/>
      <c r="M539" s="263"/>
      <c r="N539" s="61">
        <v>236.7</v>
      </c>
      <c r="O539" s="61">
        <v>236.7</v>
      </c>
      <c r="P539" s="264"/>
      <c r="Q539" s="264"/>
      <c r="R539" s="36">
        <v>0</v>
      </c>
      <c r="S539" s="37">
        <v>236700</v>
      </c>
      <c r="T539" s="62">
        <v>236.7</v>
      </c>
      <c r="U539" s="20"/>
      <c r="V539" s="17" t="s">
        <v>1</v>
      </c>
      <c r="W539" s="47">
        <f t="shared" si="18"/>
        <v>100</v>
      </c>
      <c r="X539" s="47">
        <f t="shared" si="19"/>
        <v>100</v>
      </c>
    </row>
    <row r="540" spans="1:24" ht="33.75">
      <c r="A540" s="19"/>
      <c r="B540" s="57" t="s">
        <v>611</v>
      </c>
      <c r="C540" s="58">
        <v>18</v>
      </c>
      <c r="D540" s="59">
        <v>1</v>
      </c>
      <c r="E540" s="59">
        <v>13</v>
      </c>
      <c r="F540" s="60" t="s">
        <v>610</v>
      </c>
      <c r="G540" s="58" t="s">
        <v>2</v>
      </c>
      <c r="H540" s="262"/>
      <c r="I540" s="262"/>
      <c r="J540" s="262"/>
      <c r="K540" s="262"/>
      <c r="L540" s="262"/>
      <c r="M540" s="263"/>
      <c r="N540" s="61">
        <v>49</v>
      </c>
      <c r="O540" s="61">
        <v>49</v>
      </c>
      <c r="P540" s="264"/>
      <c r="Q540" s="264"/>
      <c r="R540" s="36">
        <v>0</v>
      </c>
      <c r="S540" s="37">
        <v>49000</v>
      </c>
      <c r="T540" s="62">
        <v>49</v>
      </c>
      <c r="U540" s="20"/>
      <c r="V540" s="17" t="s">
        <v>1</v>
      </c>
      <c r="W540" s="47">
        <f t="shared" si="18"/>
        <v>100</v>
      </c>
      <c r="X540" s="47">
        <f t="shared" si="19"/>
        <v>100</v>
      </c>
    </row>
    <row r="541" spans="1:24" ht="56.25">
      <c r="A541" s="19"/>
      <c r="B541" s="57" t="s">
        <v>170</v>
      </c>
      <c r="C541" s="58">
        <v>18</v>
      </c>
      <c r="D541" s="59">
        <v>1</v>
      </c>
      <c r="E541" s="59">
        <v>13</v>
      </c>
      <c r="F541" s="60" t="s">
        <v>610</v>
      </c>
      <c r="G541" s="58" t="s">
        <v>169</v>
      </c>
      <c r="H541" s="262"/>
      <c r="I541" s="262"/>
      <c r="J541" s="262"/>
      <c r="K541" s="262"/>
      <c r="L541" s="262"/>
      <c r="M541" s="263"/>
      <c r="N541" s="61">
        <v>49</v>
      </c>
      <c r="O541" s="61">
        <v>49</v>
      </c>
      <c r="P541" s="264"/>
      <c r="Q541" s="264"/>
      <c r="R541" s="36">
        <v>0</v>
      </c>
      <c r="S541" s="37">
        <v>49000</v>
      </c>
      <c r="T541" s="62">
        <v>49</v>
      </c>
      <c r="U541" s="20"/>
      <c r="V541" s="17" t="s">
        <v>1</v>
      </c>
      <c r="W541" s="47">
        <f t="shared" si="18"/>
        <v>100</v>
      </c>
      <c r="X541" s="47">
        <f t="shared" si="19"/>
        <v>100</v>
      </c>
    </row>
    <row r="542" spans="1:24">
      <c r="A542" s="19"/>
      <c r="B542" s="57" t="s">
        <v>168</v>
      </c>
      <c r="C542" s="58">
        <v>18</v>
      </c>
      <c r="D542" s="59">
        <v>1</v>
      </c>
      <c r="E542" s="59">
        <v>13</v>
      </c>
      <c r="F542" s="60" t="s">
        <v>610</v>
      </c>
      <c r="G542" s="58" t="s">
        <v>167</v>
      </c>
      <c r="H542" s="262"/>
      <c r="I542" s="262"/>
      <c r="J542" s="262"/>
      <c r="K542" s="262"/>
      <c r="L542" s="262"/>
      <c r="M542" s="263"/>
      <c r="N542" s="61">
        <v>49</v>
      </c>
      <c r="O542" s="61">
        <v>49</v>
      </c>
      <c r="P542" s="264"/>
      <c r="Q542" s="264"/>
      <c r="R542" s="36">
        <v>0</v>
      </c>
      <c r="S542" s="37">
        <v>49000</v>
      </c>
      <c r="T542" s="62">
        <v>49</v>
      </c>
      <c r="U542" s="20"/>
      <c r="V542" s="17" t="s">
        <v>1</v>
      </c>
      <c r="W542" s="47">
        <f t="shared" si="18"/>
        <v>100</v>
      </c>
      <c r="X542" s="47">
        <f t="shared" si="19"/>
        <v>100</v>
      </c>
    </row>
    <row r="543" spans="1:24" ht="33.75">
      <c r="A543" s="19"/>
      <c r="B543" s="57" t="s">
        <v>609</v>
      </c>
      <c r="C543" s="58">
        <v>18</v>
      </c>
      <c r="D543" s="59">
        <v>1</v>
      </c>
      <c r="E543" s="59">
        <v>13</v>
      </c>
      <c r="F543" s="60" t="s">
        <v>608</v>
      </c>
      <c r="G543" s="58" t="s">
        <v>2</v>
      </c>
      <c r="H543" s="262"/>
      <c r="I543" s="262"/>
      <c r="J543" s="262"/>
      <c r="K543" s="262"/>
      <c r="L543" s="262"/>
      <c r="M543" s="263"/>
      <c r="N543" s="61">
        <v>170.4</v>
      </c>
      <c r="O543" s="61">
        <v>170.4</v>
      </c>
      <c r="P543" s="264"/>
      <c r="Q543" s="264"/>
      <c r="R543" s="36">
        <v>0</v>
      </c>
      <c r="S543" s="37">
        <v>170424</v>
      </c>
      <c r="T543" s="62">
        <v>170.4</v>
      </c>
      <c r="U543" s="20"/>
      <c r="V543" s="17" t="s">
        <v>1</v>
      </c>
      <c r="W543" s="47">
        <f t="shared" si="18"/>
        <v>100</v>
      </c>
      <c r="X543" s="47">
        <f t="shared" si="19"/>
        <v>100</v>
      </c>
    </row>
    <row r="544" spans="1:24" ht="56.25">
      <c r="A544" s="19"/>
      <c r="B544" s="57" t="s">
        <v>170</v>
      </c>
      <c r="C544" s="58">
        <v>18</v>
      </c>
      <c r="D544" s="59">
        <v>1</v>
      </c>
      <c r="E544" s="59">
        <v>13</v>
      </c>
      <c r="F544" s="60" t="s">
        <v>608</v>
      </c>
      <c r="G544" s="58" t="s">
        <v>169</v>
      </c>
      <c r="H544" s="262"/>
      <c r="I544" s="262"/>
      <c r="J544" s="262"/>
      <c r="K544" s="262"/>
      <c r="L544" s="262"/>
      <c r="M544" s="263"/>
      <c r="N544" s="61">
        <v>170.4</v>
      </c>
      <c r="O544" s="61">
        <v>170.4</v>
      </c>
      <c r="P544" s="264"/>
      <c r="Q544" s="264"/>
      <c r="R544" s="36">
        <v>0</v>
      </c>
      <c r="S544" s="37">
        <v>170424</v>
      </c>
      <c r="T544" s="62">
        <v>170.4</v>
      </c>
      <c r="U544" s="20"/>
      <c r="V544" s="17" t="s">
        <v>1</v>
      </c>
      <c r="W544" s="47">
        <f t="shared" si="18"/>
        <v>100</v>
      </c>
      <c r="X544" s="47">
        <f t="shared" si="19"/>
        <v>100</v>
      </c>
    </row>
    <row r="545" spans="1:24">
      <c r="A545" s="19"/>
      <c r="B545" s="57" t="s">
        <v>168</v>
      </c>
      <c r="C545" s="58">
        <v>18</v>
      </c>
      <c r="D545" s="59">
        <v>1</v>
      </c>
      <c r="E545" s="59">
        <v>13</v>
      </c>
      <c r="F545" s="60" t="s">
        <v>608</v>
      </c>
      <c r="G545" s="58" t="s">
        <v>167</v>
      </c>
      <c r="H545" s="262"/>
      <c r="I545" s="262"/>
      <c r="J545" s="262"/>
      <c r="K545" s="262"/>
      <c r="L545" s="262"/>
      <c r="M545" s="263"/>
      <c r="N545" s="61">
        <v>170.4</v>
      </c>
      <c r="O545" s="61">
        <v>170.4</v>
      </c>
      <c r="P545" s="264"/>
      <c r="Q545" s="264"/>
      <c r="R545" s="36">
        <v>0</v>
      </c>
      <c r="S545" s="37">
        <v>170424</v>
      </c>
      <c r="T545" s="62">
        <v>170.4</v>
      </c>
      <c r="U545" s="20"/>
      <c r="V545" s="17" t="s">
        <v>1</v>
      </c>
      <c r="W545" s="47">
        <f t="shared" si="18"/>
        <v>100</v>
      </c>
      <c r="X545" s="47">
        <f t="shared" si="19"/>
        <v>100</v>
      </c>
    </row>
    <row r="546" spans="1:24" ht="33.75">
      <c r="A546" s="19"/>
      <c r="B546" s="57" t="s">
        <v>607</v>
      </c>
      <c r="C546" s="58">
        <v>18</v>
      </c>
      <c r="D546" s="59">
        <v>1</v>
      </c>
      <c r="E546" s="59">
        <v>13</v>
      </c>
      <c r="F546" s="60" t="s">
        <v>606</v>
      </c>
      <c r="G546" s="58" t="s">
        <v>2</v>
      </c>
      <c r="H546" s="262"/>
      <c r="I546" s="262"/>
      <c r="J546" s="262"/>
      <c r="K546" s="262"/>
      <c r="L546" s="262"/>
      <c r="M546" s="263"/>
      <c r="N546" s="61">
        <v>64.7</v>
      </c>
      <c r="O546" s="61">
        <v>64.7</v>
      </c>
      <c r="P546" s="264"/>
      <c r="Q546" s="264"/>
      <c r="R546" s="36">
        <v>0</v>
      </c>
      <c r="S546" s="37">
        <v>64698</v>
      </c>
      <c r="T546" s="62">
        <v>64.7</v>
      </c>
      <c r="U546" s="20"/>
      <c r="V546" s="17" t="s">
        <v>1</v>
      </c>
      <c r="W546" s="47">
        <f t="shared" si="18"/>
        <v>100</v>
      </c>
      <c r="X546" s="47">
        <f t="shared" si="19"/>
        <v>100</v>
      </c>
    </row>
    <row r="547" spans="1:24" ht="56.25">
      <c r="A547" s="19"/>
      <c r="B547" s="57" t="s">
        <v>170</v>
      </c>
      <c r="C547" s="58">
        <v>18</v>
      </c>
      <c r="D547" s="59">
        <v>1</v>
      </c>
      <c r="E547" s="59">
        <v>13</v>
      </c>
      <c r="F547" s="60" t="s">
        <v>606</v>
      </c>
      <c r="G547" s="58" t="s">
        <v>169</v>
      </c>
      <c r="H547" s="262"/>
      <c r="I547" s="262"/>
      <c r="J547" s="262"/>
      <c r="K547" s="262"/>
      <c r="L547" s="262"/>
      <c r="M547" s="263"/>
      <c r="N547" s="61">
        <v>64.7</v>
      </c>
      <c r="O547" s="61">
        <v>64.7</v>
      </c>
      <c r="P547" s="264"/>
      <c r="Q547" s="264"/>
      <c r="R547" s="36">
        <v>0</v>
      </c>
      <c r="S547" s="37">
        <v>64698</v>
      </c>
      <c r="T547" s="62">
        <v>64.7</v>
      </c>
      <c r="U547" s="20"/>
      <c r="V547" s="17" t="s">
        <v>1</v>
      </c>
      <c r="W547" s="47">
        <f t="shared" si="18"/>
        <v>100</v>
      </c>
      <c r="X547" s="47">
        <f t="shared" si="19"/>
        <v>100</v>
      </c>
    </row>
    <row r="548" spans="1:24">
      <c r="A548" s="19"/>
      <c r="B548" s="57" t="s">
        <v>168</v>
      </c>
      <c r="C548" s="58">
        <v>18</v>
      </c>
      <c r="D548" s="59">
        <v>1</v>
      </c>
      <c r="E548" s="59">
        <v>13</v>
      </c>
      <c r="F548" s="60" t="s">
        <v>606</v>
      </c>
      <c r="G548" s="58" t="s">
        <v>167</v>
      </c>
      <c r="H548" s="262"/>
      <c r="I548" s="262"/>
      <c r="J548" s="262"/>
      <c r="K548" s="262"/>
      <c r="L548" s="262"/>
      <c r="M548" s="263"/>
      <c r="N548" s="61">
        <v>64.7</v>
      </c>
      <c r="O548" s="61">
        <v>64.7</v>
      </c>
      <c r="P548" s="264"/>
      <c r="Q548" s="264"/>
      <c r="R548" s="36">
        <v>0</v>
      </c>
      <c r="S548" s="37">
        <v>64698</v>
      </c>
      <c r="T548" s="62">
        <v>64.7</v>
      </c>
      <c r="U548" s="20"/>
      <c r="V548" s="17" t="s">
        <v>1</v>
      </c>
      <c r="W548" s="47">
        <f t="shared" si="18"/>
        <v>100</v>
      </c>
      <c r="X548" s="47">
        <f t="shared" si="19"/>
        <v>100</v>
      </c>
    </row>
    <row r="549" spans="1:24" ht="33.75">
      <c r="A549" s="19"/>
      <c r="B549" s="57" t="s">
        <v>605</v>
      </c>
      <c r="C549" s="58">
        <v>18</v>
      </c>
      <c r="D549" s="59">
        <v>1</v>
      </c>
      <c r="E549" s="59">
        <v>13</v>
      </c>
      <c r="F549" s="60" t="s">
        <v>604</v>
      </c>
      <c r="G549" s="58" t="s">
        <v>2</v>
      </c>
      <c r="H549" s="262"/>
      <c r="I549" s="262"/>
      <c r="J549" s="262"/>
      <c r="K549" s="262"/>
      <c r="L549" s="262"/>
      <c r="M549" s="263"/>
      <c r="N549" s="61">
        <v>3427</v>
      </c>
      <c r="O549" s="61">
        <v>2897</v>
      </c>
      <c r="P549" s="264"/>
      <c r="Q549" s="264"/>
      <c r="R549" s="36">
        <v>0</v>
      </c>
      <c r="S549" s="37">
        <v>873600</v>
      </c>
      <c r="T549" s="62">
        <v>873.6</v>
      </c>
      <c r="U549" s="20"/>
      <c r="V549" s="17" t="s">
        <v>1</v>
      </c>
      <c r="W549" s="47">
        <f t="shared" si="18"/>
        <v>25.491683688357163</v>
      </c>
      <c r="X549" s="47">
        <f t="shared" si="19"/>
        <v>30.155333103210218</v>
      </c>
    </row>
    <row r="550" spans="1:24" ht="22.5">
      <c r="A550" s="19"/>
      <c r="B550" s="57" t="s">
        <v>603</v>
      </c>
      <c r="C550" s="58">
        <v>18</v>
      </c>
      <c r="D550" s="59">
        <v>1</v>
      </c>
      <c r="E550" s="59">
        <v>13</v>
      </c>
      <c r="F550" s="60" t="s">
        <v>602</v>
      </c>
      <c r="G550" s="58" t="s">
        <v>2</v>
      </c>
      <c r="H550" s="262"/>
      <c r="I550" s="262"/>
      <c r="J550" s="262"/>
      <c r="K550" s="262"/>
      <c r="L550" s="262"/>
      <c r="M550" s="263"/>
      <c r="N550" s="61">
        <v>3427</v>
      </c>
      <c r="O550" s="61">
        <v>2897</v>
      </c>
      <c r="P550" s="264"/>
      <c r="Q550" s="264"/>
      <c r="R550" s="36">
        <v>0</v>
      </c>
      <c r="S550" s="37">
        <v>873600</v>
      </c>
      <c r="T550" s="62">
        <v>873.6</v>
      </c>
      <c r="U550" s="20"/>
      <c r="V550" s="17" t="s">
        <v>1</v>
      </c>
      <c r="W550" s="47">
        <f t="shared" si="18"/>
        <v>25.491683688357163</v>
      </c>
      <c r="X550" s="47">
        <f t="shared" si="19"/>
        <v>30.155333103210218</v>
      </c>
    </row>
    <row r="551" spans="1:24" ht="33.75">
      <c r="A551" s="19"/>
      <c r="B551" s="57" t="s">
        <v>601</v>
      </c>
      <c r="C551" s="58">
        <v>18</v>
      </c>
      <c r="D551" s="59">
        <v>1</v>
      </c>
      <c r="E551" s="59">
        <v>13</v>
      </c>
      <c r="F551" s="60" t="s">
        <v>600</v>
      </c>
      <c r="G551" s="58" t="s">
        <v>2</v>
      </c>
      <c r="H551" s="262"/>
      <c r="I551" s="262"/>
      <c r="J551" s="262"/>
      <c r="K551" s="262"/>
      <c r="L551" s="262"/>
      <c r="M551" s="263"/>
      <c r="N551" s="61">
        <v>3427</v>
      </c>
      <c r="O551" s="61">
        <v>2897</v>
      </c>
      <c r="P551" s="264"/>
      <c r="Q551" s="264"/>
      <c r="R551" s="36">
        <v>0</v>
      </c>
      <c r="S551" s="37">
        <v>873600</v>
      </c>
      <c r="T551" s="62">
        <v>873.6</v>
      </c>
      <c r="U551" s="20"/>
      <c r="V551" s="17" t="s">
        <v>1</v>
      </c>
      <c r="W551" s="47">
        <f t="shared" si="18"/>
        <v>25.491683688357163</v>
      </c>
      <c r="X551" s="47">
        <f t="shared" si="19"/>
        <v>30.155333103210218</v>
      </c>
    </row>
    <row r="552" spans="1:24" ht="22.5">
      <c r="A552" s="19"/>
      <c r="B552" s="57" t="s">
        <v>599</v>
      </c>
      <c r="C552" s="58">
        <v>18</v>
      </c>
      <c r="D552" s="59">
        <v>1</v>
      </c>
      <c r="E552" s="59">
        <v>13</v>
      </c>
      <c r="F552" s="60" t="s">
        <v>598</v>
      </c>
      <c r="G552" s="58" t="s">
        <v>2</v>
      </c>
      <c r="H552" s="262"/>
      <c r="I552" s="262"/>
      <c r="J552" s="262"/>
      <c r="K552" s="262"/>
      <c r="L552" s="262"/>
      <c r="M552" s="263"/>
      <c r="N552" s="61">
        <v>3427</v>
      </c>
      <c r="O552" s="61">
        <v>2897</v>
      </c>
      <c r="P552" s="264"/>
      <c r="Q552" s="264"/>
      <c r="R552" s="36">
        <v>0</v>
      </c>
      <c r="S552" s="37">
        <v>873600</v>
      </c>
      <c r="T552" s="62">
        <v>873.6</v>
      </c>
      <c r="U552" s="20"/>
      <c r="V552" s="17" t="s">
        <v>1</v>
      </c>
      <c r="W552" s="47">
        <f t="shared" si="18"/>
        <v>25.491683688357163</v>
      </c>
      <c r="X552" s="47">
        <f t="shared" si="19"/>
        <v>30.155333103210218</v>
      </c>
    </row>
    <row r="553" spans="1:24" ht="22.5">
      <c r="A553" s="19"/>
      <c r="B553" s="57" t="s">
        <v>37</v>
      </c>
      <c r="C553" s="58">
        <v>18</v>
      </c>
      <c r="D553" s="59">
        <v>1</v>
      </c>
      <c r="E553" s="59">
        <v>13</v>
      </c>
      <c r="F553" s="60" t="s">
        <v>598</v>
      </c>
      <c r="G553" s="58" t="s">
        <v>36</v>
      </c>
      <c r="H553" s="262"/>
      <c r="I553" s="262"/>
      <c r="J553" s="262"/>
      <c r="K553" s="262"/>
      <c r="L553" s="262"/>
      <c r="M553" s="263"/>
      <c r="N553" s="61">
        <v>3427</v>
      </c>
      <c r="O553" s="61">
        <v>2897</v>
      </c>
      <c r="P553" s="264"/>
      <c r="Q553" s="264"/>
      <c r="R553" s="36">
        <v>0</v>
      </c>
      <c r="S553" s="37">
        <v>873600</v>
      </c>
      <c r="T553" s="62">
        <v>873.6</v>
      </c>
      <c r="U553" s="20"/>
      <c r="V553" s="17" t="s">
        <v>1</v>
      </c>
      <c r="W553" s="47">
        <f t="shared" si="18"/>
        <v>25.491683688357163</v>
      </c>
      <c r="X553" s="47">
        <f t="shared" si="19"/>
        <v>30.155333103210218</v>
      </c>
    </row>
    <row r="554" spans="1:24" ht="22.5">
      <c r="A554" s="19"/>
      <c r="B554" s="57" t="s">
        <v>35</v>
      </c>
      <c r="C554" s="58">
        <v>18</v>
      </c>
      <c r="D554" s="59">
        <v>1</v>
      </c>
      <c r="E554" s="59">
        <v>13</v>
      </c>
      <c r="F554" s="60" t="s">
        <v>598</v>
      </c>
      <c r="G554" s="58" t="s">
        <v>33</v>
      </c>
      <c r="H554" s="262"/>
      <c r="I554" s="262"/>
      <c r="J554" s="262"/>
      <c r="K554" s="262"/>
      <c r="L554" s="262"/>
      <c r="M554" s="263"/>
      <c r="N554" s="61">
        <v>3427</v>
      </c>
      <c r="O554" s="61">
        <v>2897</v>
      </c>
      <c r="P554" s="264"/>
      <c r="Q554" s="264"/>
      <c r="R554" s="36">
        <v>0</v>
      </c>
      <c r="S554" s="37">
        <v>873600</v>
      </c>
      <c r="T554" s="62">
        <v>873.6</v>
      </c>
      <c r="U554" s="20"/>
      <c r="V554" s="17" t="s">
        <v>1</v>
      </c>
      <c r="W554" s="47">
        <f t="shared" si="18"/>
        <v>25.491683688357163</v>
      </c>
      <c r="X554" s="47">
        <f t="shared" si="19"/>
        <v>30.155333103210218</v>
      </c>
    </row>
    <row r="555" spans="1:24" ht="22.5">
      <c r="A555" s="19"/>
      <c r="B555" s="57" t="s">
        <v>14</v>
      </c>
      <c r="C555" s="58">
        <v>18</v>
      </c>
      <c r="D555" s="59">
        <v>1</v>
      </c>
      <c r="E555" s="59">
        <v>13</v>
      </c>
      <c r="F555" s="60" t="s">
        <v>13</v>
      </c>
      <c r="G555" s="58" t="s">
        <v>2</v>
      </c>
      <c r="H555" s="262"/>
      <c r="I555" s="262"/>
      <c r="J555" s="262"/>
      <c r="K555" s="262"/>
      <c r="L555" s="262"/>
      <c r="M555" s="263"/>
      <c r="N555" s="61">
        <v>88675</v>
      </c>
      <c r="O555" s="61">
        <v>88675</v>
      </c>
      <c r="P555" s="264"/>
      <c r="Q555" s="264"/>
      <c r="R555" s="36">
        <v>0</v>
      </c>
      <c r="S555" s="37">
        <v>85829308.329999998</v>
      </c>
      <c r="T555" s="62">
        <v>85829.3</v>
      </c>
      <c r="U555" s="20"/>
      <c r="V555" s="17" t="s">
        <v>1</v>
      </c>
      <c r="W555" s="47">
        <f t="shared" si="18"/>
        <v>96.790865520157894</v>
      </c>
      <c r="X555" s="47">
        <f t="shared" si="19"/>
        <v>96.790865520157894</v>
      </c>
    </row>
    <row r="556" spans="1:24" ht="56.25">
      <c r="A556" s="19"/>
      <c r="B556" s="57" t="s">
        <v>268</v>
      </c>
      <c r="C556" s="58">
        <v>18</v>
      </c>
      <c r="D556" s="59">
        <v>1</v>
      </c>
      <c r="E556" s="59">
        <v>13</v>
      </c>
      <c r="F556" s="60" t="s">
        <v>267</v>
      </c>
      <c r="G556" s="58" t="s">
        <v>2</v>
      </c>
      <c r="H556" s="262"/>
      <c r="I556" s="262"/>
      <c r="J556" s="262"/>
      <c r="K556" s="262"/>
      <c r="L556" s="262"/>
      <c r="M556" s="263"/>
      <c r="N556" s="61">
        <v>39859.1</v>
      </c>
      <c r="O556" s="61">
        <v>39859.1</v>
      </c>
      <c r="P556" s="264"/>
      <c r="Q556" s="264"/>
      <c r="R556" s="36">
        <v>0</v>
      </c>
      <c r="S556" s="37">
        <v>38801522.069999993</v>
      </c>
      <c r="T556" s="62">
        <v>38801.5</v>
      </c>
      <c r="U556" s="20"/>
      <c r="V556" s="17" t="s">
        <v>1</v>
      </c>
      <c r="W556" s="47">
        <f t="shared" si="18"/>
        <v>97.34665358726113</v>
      </c>
      <c r="X556" s="47">
        <f t="shared" si="19"/>
        <v>97.34665358726113</v>
      </c>
    </row>
    <row r="557" spans="1:24" ht="67.5">
      <c r="A557" s="19"/>
      <c r="B557" s="57" t="s">
        <v>266</v>
      </c>
      <c r="C557" s="58">
        <v>18</v>
      </c>
      <c r="D557" s="59">
        <v>1</v>
      </c>
      <c r="E557" s="59">
        <v>13</v>
      </c>
      <c r="F557" s="60" t="s">
        <v>265</v>
      </c>
      <c r="G557" s="58" t="s">
        <v>2</v>
      </c>
      <c r="H557" s="262"/>
      <c r="I557" s="262"/>
      <c r="J557" s="262"/>
      <c r="K557" s="262"/>
      <c r="L557" s="262"/>
      <c r="M557" s="263"/>
      <c r="N557" s="61">
        <v>39859.1</v>
      </c>
      <c r="O557" s="61">
        <v>39859.1</v>
      </c>
      <c r="P557" s="264"/>
      <c r="Q557" s="264"/>
      <c r="R557" s="36">
        <v>0</v>
      </c>
      <c r="S557" s="37">
        <v>38801522.069999993</v>
      </c>
      <c r="T557" s="62">
        <v>38801.5</v>
      </c>
      <c r="U557" s="20"/>
      <c r="V557" s="17" t="s">
        <v>1</v>
      </c>
      <c r="W557" s="47">
        <f t="shared" si="18"/>
        <v>97.34665358726113</v>
      </c>
      <c r="X557" s="47">
        <f t="shared" si="19"/>
        <v>97.34665358726113</v>
      </c>
    </row>
    <row r="558" spans="1:24" ht="22.5">
      <c r="A558" s="19"/>
      <c r="B558" s="57" t="s">
        <v>44</v>
      </c>
      <c r="C558" s="58">
        <v>18</v>
      </c>
      <c r="D558" s="59">
        <v>1</v>
      </c>
      <c r="E558" s="59">
        <v>13</v>
      </c>
      <c r="F558" s="60" t="s">
        <v>597</v>
      </c>
      <c r="G558" s="58" t="s">
        <v>2</v>
      </c>
      <c r="H558" s="262"/>
      <c r="I558" s="262"/>
      <c r="J558" s="262"/>
      <c r="K558" s="262"/>
      <c r="L558" s="262"/>
      <c r="M558" s="263"/>
      <c r="N558" s="61">
        <v>29021.5</v>
      </c>
      <c r="O558" s="61">
        <v>29021.5</v>
      </c>
      <c r="P558" s="264"/>
      <c r="Q558" s="264"/>
      <c r="R558" s="36">
        <v>0</v>
      </c>
      <c r="S558" s="37">
        <v>28862241.829999998</v>
      </c>
      <c r="T558" s="62">
        <v>28862.3</v>
      </c>
      <c r="U558" s="20"/>
      <c r="V558" s="17" t="s">
        <v>1</v>
      </c>
      <c r="W558" s="47">
        <f t="shared" si="18"/>
        <v>99.451441172923509</v>
      </c>
      <c r="X558" s="47">
        <f t="shared" si="19"/>
        <v>99.451441172923509</v>
      </c>
    </row>
    <row r="559" spans="1:24" ht="56.25">
      <c r="A559" s="19"/>
      <c r="B559" s="57" t="s">
        <v>170</v>
      </c>
      <c r="C559" s="58">
        <v>18</v>
      </c>
      <c r="D559" s="59">
        <v>1</v>
      </c>
      <c r="E559" s="59">
        <v>13</v>
      </c>
      <c r="F559" s="60" t="s">
        <v>597</v>
      </c>
      <c r="G559" s="58" t="s">
        <v>169</v>
      </c>
      <c r="H559" s="262"/>
      <c r="I559" s="262"/>
      <c r="J559" s="262"/>
      <c r="K559" s="262"/>
      <c r="L559" s="262"/>
      <c r="M559" s="263"/>
      <c r="N559" s="61">
        <v>29021.5</v>
      </c>
      <c r="O559" s="61">
        <v>29021.5</v>
      </c>
      <c r="P559" s="264"/>
      <c r="Q559" s="264"/>
      <c r="R559" s="36">
        <v>0</v>
      </c>
      <c r="S559" s="37">
        <v>28862241.829999998</v>
      </c>
      <c r="T559" s="62">
        <v>28862.3</v>
      </c>
      <c r="U559" s="20"/>
      <c r="V559" s="17" t="s">
        <v>1</v>
      </c>
      <c r="W559" s="47">
        <f t="shared" si="18"/>
        <v>99.451441172923509</v>
      </c>
      <c r="X559" s="47">
        <f t="shared" si="19"/>
        <v>99.451441172923509</v>
      </c>
    </row>
    <row r="560" spans="1:24">
      <c r="A560" s="19"/>
      <c r="B560" s="57" t="s">
        <v>168</v>
      </c>
      <c r="C560" s="58">
        <v>18</v>
      </c>
      <c r="D560" s="59">
        <v>1</v>
      </c>
      <c r="E560" s="59">
        <v>13</v>
      </c>
      <c r="F560" s="60" t="s">
        <v>597</v>
      </c>
      <c r="G560" s="58" t="s">
        <v>167</v>
      </c>
      <c r="H560" s="262"/>
      <c r="I560" s="262"/>
      <c r="J560" s="262"/>
      <c r="K560" s="262"/>
      <c r="L560" s="262"/>
      <c r="M560" s="263"/>
      <c r="N560" s="61">
        <v>29021.5</v>
      </c>
      <c r="O560" s="61">
        <v>29021.5</v>
      </c>
      <c r="P560" s="264"/>
      <c r="Q560" s="264"/>
      <c r="R560" s="36">
        <v>0</v>
      </c>
      <c r="S560" s="37">
        <v>28862241.829999998</v>
      </c>
      <c r="T560" s="62">
        <v>28862.3</v>
      </c>
      <c r="U560" s="20"/>
      <c r="V560" s="17" t="s">
        <v>1</v>
      </c>
      <c r="W560" s="47">
        <f t="shared" si="18"/>
        <v>99.451441172923509</v>
      </c>
      <c r="X560" s="47">
        <f t="shared" si="19"/>
        <v>99.451441172923509</v>
      </c>
    </row>
    <row r="561" spans="1:24" ht="22.5">
      <c r="A561" s="19"/>
      <c r="B561" s="57" t="s">
        <v>42</v>
      </c>
      <c r="C561" s="58">
        <v>18</v>
      </c>
      <c r="D561" s="59">
        <v>1</v>
      </c>
      <c r="E561" s="59">
        <v>13</v>
      </c>
      <c r="F561" s="60" t="s">
        <v>264</v>
      </c>
      <c r="G561" s="58" t="s">
        <v>2</v>
      </c>
      <c r="H561" s="262"/>
      <c r="I561" s="262"/>
      <c r="J561" s="262"/>
      <c r="K561" s="262"/>
      <c r="L561" s="262"/>
      <c r="M561" s="263"/>
      <c r="N561" s="61">
        <v>6134.6</v>
      </c>
      <c r="O561" s="61">
        <v>6108.6</v>
      </c>
      <c r="P561" s="264"/>
      <c r="Q561" s="264"/>
      <c r="R561" s="36">
        <v>0</v>
      </c>
      <c r="S561" s="37">
        <v>5650838.1799999997</v>
      </c>
      <c r="T561" s="62">
        <v>5650.8</v>
      </c>
      <c r="U561" s="20"/>
      <c r="V561" s="17" t="s">
        <v>1</v>
      </c>
      <c r="W561" s="47">
        <f t="shared" si="18"/>
        <v>92.113585237831316</v>
      </c>
      <c r="X561" s="47">
        <f t="shared" si="19"/>
        <v>92.505647775267647</v>
      </c>
    </row>
    <row r="562" spans="1:24" ht="22.5">
      <c r="A562" s="19"/>
      <c r="B562" s="57" t="s">
        <v>37</v>
      </c>
      <c r="C562" s="58">
        <v>18</v>
      </c>
      <c r="D562" s="59">
        <v>1</v>
      </c>
      <c r="E562" s="59">
        <v>13</v>
      </c>
      <c r="F562" s="60" t="s">
        <v>264</v>
      </c>
      <c r="G562" s="58" t="s">
        <v>36</v>
      </c>
      <c r="H562" s="262"/>
      <c r="I562" s="262"/>
      <c r="J562" s="262"/>
      <c r="K562" s="262"/>
      <c r="L562" s="262"/>
      <c r="M562" s="263"/>
      <c r="N562" s="61">
        <v>5753.6</v>
      </c>
      <c r="O562" s="61">
        <v>5727.6</v>
      </c>
      <c r="P562" s="264"/>
      <c r="Q562" s="264"/>
      <c r="R562" s="36">
        <v>0</v>
      </c>
      <c r="S562" s="37">
        <v>5269838.18</v>
      </c>
      <c r="T562" s="62">
        <v>5269.8</v>
      </c>
      <c r="U562" s="20"/>
      <c r="V562" s="17" t="s">
        <v>1</v>
      </c>
      <c r="W562" s="47">
        <f t="shared" si="18"/>
        <v>91.591351501668512</v>
      </c>
      <c r="X562" s="47">
        <f t="shared" si="19"/>
        <v>92.007123402472232</v>
      </c>
    </row>
    <row r="563" spans="1:24" ht="22.5">
      <c r="A563" s="19"/>
      <c r="B563" s="57" t="s">
        <v>35</v>
      </c>
      <c r="C563" s="58">
        <v>18</v>
      </c>
      <c r="D563" s="59">
        <v>1</v>
      </c>
      <c r="E563" s="59">
        <v>13</v>
      </c>
      <c r="F563" s="60" t="s">
        <v>264</v>
      </c>
      <c r="G563" s="58" t="s">
        <v>33</v>
      </c>
      <c r="H563" s="262"/>
      <c r="I563" s="262"/>
      <c r="J563" s="262"/>
      <c r="K563" s="262"/>
      <c r="L563" s="262"/>
      <c r="M563" s="263"/>
      <c r="N563" s="61">
        <v>5753.6</v>
      </c>
      <c r="O563" s="61">
        <v>5727.6</v>
      </c>
      <c r="P563" s="264"/>
      <c r="Q563" s="264"/>
      <c r="R563" s="36">
        <v>0</v>
      </c>
      <c r="S563" s="37">
        <v>5269838.18</v>
      </c>
      <c r="T563" s="62">
        <v>5269.8</v>
      </c>
      <c r="U563" s="20"/>
      <c r="V563" s="17" t="s">
        <v>1</v>
      </c>
      <c r="W563" s="47">
        <f t="shared" si="18"/>
        <v>91.591351501668512</v>
      </c>
      <c r="X563" s="47">
        <f t="shared" si="19"/>
        <v>92.007123402472232</v>
      </c>
    </row>
    <row r="564" spans="1:24">
      <c r="A564" s="19"/>
      <c r="B564" s="57" t="s">
        <v>166</v>
      </c>
      <c r="C564" s="58">
        <v>18</v>
      </c>
      <c r="D564" s="59">
        <v>1</v>
      </c>
      <c r="E564" s="59">
        <v>13</v>
      </c>
      <c r="F564" s="60" t="s">
        <v>264</v>
      </c>
      <c r="G564" s="58" t="s">
        <v>165</v>
      </c>
      <c r="H564" s="262"/>
      <c r="I564" s="262"/>
      <c r="J564" s="262"/>
      <c r="K564" s="262"/>
      <c r="L564" s="262"/>
      <c r="M564" s="263"/>
      <c r="N564" s="61">
        <v>381</v>
      </c>
      <c r="O564" s="61">
        <v>381</v>
      </c>
      <c r="P564" s="264"/>
      <c r="Q564" s="264"/>
      <c r="R564" s="36">
        <v>0</v>
      </c>
      <c r="S564" s="37">
        <v>381000</v>
      </c>
      <c r="T564" s="62">
        <v>381</v>
      </c>
      <c r="U564" s="20"/>
      <c r="V564" s="17" t="s">
        <v>1</v>
      </c>
      <c r="W564" s="47">
        <f t="shared" si="18"/>
        <v>100</v>
      </c>
      <c r="X564" s="47">
        <f t="shared" si="19"/>
        <v>100</v>
      </c>
    </row>
    <row r="565" spans="1:24">
      <c r="A565" s="19"/>
      <c r="B565" s="57" t="s">
        <v>164</v>
      </c>
      <c r="C565" s="58">
        <v>18</v>
      </c>
      <c r="D565" s="59">
        <v>1</v>
      </c>
      <c r="E565" s="59">
        <v>13</v>
      </c>
      <c r="F565" s="60" t="s">
        <v>264</v>
      </c>
      <c r="G565" s="58" t="s">
        <v>162</v>
      </c>
      <c r="H565" s="262"/>
      <c r="I565" s="262"/>
      <c r="J565" s="262"/>
      <c r="K565" s="262"/>
      <c r="L565" s="262"/>
      <c r="M565" s="263"/>
      <c r="N565" s="61">
        <v>381</v>
      </c>
      <c r="O565" s="61">
        <v>381</v>
      </c>
      <c r="P565" s="264"/>
      <c r="Q565" s="264"/>
      <c r="R565" s="36">
        <v>0</v>
      </c>
      <c r="S565" s="37">
        <v>381000</v>
      </c>
      <c r="T565" s="62">
        <v>381</v>
      </c>
      <c r="U565" s="20"/>
      <c r="V565" s="17" t="s">
        <v>1</v>
      </c>
      <c r="W565" s="47">
        <f t="shared" si="18"/>
        <v>100</v>
      </c>
      <c r="X565" s="47">
        <f t="shared" si="19"/>
        <v>100</v>
      </c>
    </row>
    <row r="566" spans="1:24" ht="22.5">
      <c r="A566" s="19"/>
      <c r="B566" s="57" t="s">
        <v>569</v>
      </c>
      <c r="C566" s="58">
        <v>18</v>
      </c>
      <c r="D566" s="59">
        <v>1</v>
      </c>
      <c r="E566" s="59">
        <v>13</v>
      </c>
      <c r="F566" s="60" t="s">
        <v>596</v>
      </c>
      <c r="G566" s="58" t="s">
        <v>2</v>
      </c>
      <c r="H566" s="262"/>
      <c r="I566" s="262"/>
      <c r="J566" s="262"/>
      <c r="K566" s="262"/>
      <c r="L566" s="262"/>
      <c r="M566" s="263"/>
      <c r="N566" s="61">
        <v>1302.0999999999999</v>
      </c>
      <c r="O566" s="61">
        <v>1328.1</v>
      </c>
      <c r="P566" s="264"/>
      <c r="Q566" s="264"/>
      <c r="R566" s="36">
        <v>0</v>
      </c>
      <c r="S566" s="37">
        <v>1143089.9100000001</v>
      </c>
      <c r="T566" s="62">
        <v>1143.0999999999999</v>
      </c>
      <c r="U566" s="20"/>
      <c r="V566" s="17" t="s">
        <v>1</v>
      </c>
      <c r="W566" s="47">
        <f t="shared" si="18"/>
        <v>87.788956301359349</v>
      </c>
      <c r="X566" s="47">
        <f t="shared" si="19"/>
        <v>86.070326029666447</v>
      </c>
    </row>
    <row r="567" spans="1:24" ht="22.5">
      <c r="A567" s="19"/>
      <c r="B567" s="57" t="s">
        <v>37</v>
      </c>
      <c r="C567" s="58">
        <v>18</v>
      </c>
      <c r="D567" s="59">
        <v>1</v>
      </c>
      <c r="E567" s="59">
        <v>13</v>
      </c>
      <c r="F567" s="60" t="s">
        <v>596</v>
      </c>
      <c r="G567" s="58" t="s">
        <v>36</v>
      </c>
      <c r="H567" s="262"/>
      <c r="I567" s="262"/>
      <c r="J567" s="262"/>
      <c r="K567" s="262"/>
      <c r="L567" s="262"/>
      <c r="M567" s="263"/>
      <c r="N567" s="61">
        <v>1302.0999999999999</v>
      </c>
      <c r="O567" s="61">
        <v>1328.1</v>
      </c>
      <c r="P567" s="264"/>
      <c r="Q567" s="264"/>
      <c r="R567" s="36">
        <v>0</v>
      </c>
      <c r="S567" s="37">
        <v>1143089.9100000001</v>
      </c>
      <c r="T567" s="62">
        <v>1143.0999999999999</v>
      </c>
      <c r="U567" s="20"/>
      <c r="V567" s="17" t="s">
        <v>1</v>
      </c>
      <c r="W567" s="47">
        <f t="shared" si="18"/>
        <v>87.788956301359349</v>
      </c>
      <c r="X567" s="47">
        <f t="shared" si="19"/>
        <v>86.070326029666447</v>
      </c>
    </row>
    <row r="568" spans="1:24" ht="22.5">
      <c r="A568" s="19"/>
      <c r="B568" s="57" t="s">
        <v>35</v>
      </c>
      <c r="C568" s="58">
        <v>18</v>
      </c>
      <c r="D568" s="59">
        <v>1</v>
      </c>
      <c r="E568" s="59">
        <v>13</v>
      </c>
      <c r="F568" s="60" t="s">
        <v>596</v>
      </c>
      <c r="G568" s="58" t="s">
        <v>33</v>
      </c>
      <c r="H568" s="262"/>
      <c r="I568" s="262"/>
      <c r="J568" s="262"/>
      <c r="K568" s="262"/>
      <c r="L568" s="262"/>
      <c r="M568" s="263"/>
      <c r="N568" s="61">
        <v>1302.0999999999999</v>
      </c>
      <c r="O568" s="61">
        <v>1328.1</v>
      </c>
      <c r="P568" s="264"/>
      <c r="Q568" s="264"/>
      <c r="R568" s="36">
        <v>0</v>
      </c>
      <c r="S568" s="37">
        <v>1143089.9100000001</v>
      </c>
      <c r="T568" s="62">
        <v>1143.0999999999999</v>
      </c>
      <c r="U568" s="20"/>
      <c r="V568" s="17" t="s">
        <v>1</v>
      </c>
      <c r="W568" s="47">
        <f t="shared" si="18"/>
        <v>87.788956301359349</v>
      </c>
      <c r="X568" s="47">
        <f t="shared" si="19"/>
        <v>86.070326029666447</v>
      </c>
    </row>
    <row r="569" spans="1:24" ht="56.25">
      <c r="A569" s="19"/>
      <c r="B569" s="57" t="s">
        <v>595</v>
      </c>
      <c r="C569" s="58">
        <v>18</v>
      </c>
      <c r="D569" s="59">
        <v>1</v>
      </c>
      <c r="E569" s="59">
        <v>13</v>
      </c>
      <c r="F569" s="60" t="s">
        <v>594</v>
      </c>
      <c r="G569" s="58" t="s">
        <v>2</v>
      </c>
      <c r="H569" s="262"/>
      <c r="I569" s="262"/>
      <c r="J569" s="262"/>
      <c r="K569" s="262"/>
      <c r="L569" s="262"/>
      <c r="M569" s="263"/>
      <c r="N569" s="61">
        <v>217</v>
      </c>
      <c r="O569" s="61">
        <v>217</v>
      </c>
      <c r="P569" s="264"/>
      <c r="Q569" s="264"/>
      <c r="R569" s="36">
        <v>0</v>
      </c>
      <c r="S569" s="37">
        <v>156000</v>
      </c>
      <c r="T569" s="62">
        <v>156</v>
      </c>
      <c r="U569" s="20"/>
      <c r="V569" s="17" t="s">
        <v>1</v>
      </c>
      <c r="W569" s="47">
        <f t="shared" si="18"/>
        <v>71.889400921658989</v>
      </c>
      <c r="X569" s="47">
        <f t="shared" si="19"/>
        <v>71.889400921658989</v>
      </c>
    </row>
    <row r="570" spans="1:24" ht="22.5">
      <c r="A570" s="19"/>
      <c r="B570" s="57" t="s">
        <v>37</v>
      </c>
      <c r="C570" s="58">
        <v>18</v>
      </c>
      <c r="D570" s="59">
        <v>1</v>
      </c>
      <c r="E570" s="59">
        <v>13</v>
      </c>
      <c r="F570" s="60" t="s">
        <v>594</v>
      </c>
      <c r="G570" s="58" t="s">
        <v>36</v>
      </c>
      <c r="H570" s="262"/>
      <c r="I570" s="262"/>
      <c r="J570" s="262"/>
      <c r="K570" s="262"/>
      <c r="L570" s="262"/>
      <c r="M570" s="263"/>
      <c r="N570" s="61">
        <v>217</v>
      </c>
      <c r="O570" s="61">
        <v>217</v>
      </c>
      <c r="P570" s="264"/>
      <c r="Q570" s="264"/>
      <c r="R570" s="36">
        <v>0</v>
      </c>
      <c r="S570" s="37">
        <v>156000</v>
      </c>
      <c r="T570" s="62">
        <v>156</v>
      </c>
      <c r="U570" s="20"/>
      <c r="V570" s="17" t="s">
        <v>1</v>
      </c>
      <c r="W570" s="47">
        <f t="shared" si="18"/>
        <v>71.889400921658989</v>
      </c>
      <c r="X570" s="47">
        <f t="shared" si="19"/>
        <v>71.889400921658989</v>
      </c>
    </row>
    <row r="571" spans="1:24" ht="22.5">
      <c r="A571" s="19"/>
      <c r="B571" s="57" t="s">
        <v>35</v>
      </c>
      <c r="C571" s="58">
        <v>18</v>
      </c>
      <c r="D571" s="59">
        <v>1</v>
      </c>
      <c r="E571" s="59">
        <v>13</v>
      </c>
      <c r="F571" s="60" t="s">
        <v>594</v>
      </c>
      <c r="G571" s="58" t="s">
        <v>33</v>
      </c>
      <c r="H571" s="262"/>
      <c r="I571" s="262"/>
      <c r="J571" s="262"/>
      <c r="K571" s="262"/>
      <c r="L571" s="262"/>
      <c r="M571" s="263"/>
      <c r="N571" s="61">
        <v>217</v>
      </c>
      <c r="O571" s="61">
        <v>217</v>
      </c>
      <c r="P571" s="264"/>
      <c r="Q571" s="264"/>
      <c r="R571" s="36">
        <v>0</v>
      </c>
      <c r="S571" s="37">
        <v>156000</v>
      </c>
      <c r="T571" s="62">
        <v>156</v>
      </c>
      <c r="U571" s="20"/>
      <c r="V571" s="17" t="s">
        <v>1</v>
      </c>
      <c r="W571" s="47">
        <f t="shared" si="18"/>
        <v>71.889400921658989</v>
      </c>
      <c r="X571" s="47">
        <f t="shared" si="19"/>
        <v>71.889400921658989</v>
      </c>
    </row>
    <row r="572" spans="1:24" ht="45">
      <c r="A572" s="19"/>
      <c r="B572" s="57" t="s">
        <v>593</v>
      </c>
      <c r="C572" s="58">
        <v>18</v>
      </c>
      <c r="D572" s="59">
        <v>1</v>
      </c>
      <c r="E572" s="59">
        <v>13</v>
      </c>
      <c r="F572" s="60" t="s">
        <v>592</v>
      </c>
      <c r="G572" s="58" t="s">
        <v>2</v>
      </c>
      <c r="H572" s="262"/>
      <c r="I572" s="262"/>
      <c r="J572" s="262"/>
      <c r="K572" s="262"/>
      <c r="L572" s="262"/>
      <c r="M572" s="263"/>
      <c r="N572" s="61">
        <v>795</v>
      </c>
      <c r="O572" s="61">
        <v>795</v>
      </c>
      <c r="P572" s="264"/>
      <c r="Q572" s="264"/>
      <c r="R572" s="36">
        <v>0</v>
      </c>
      <c r="S572" s="37">
        <v>616232</v>
      </c>
      <c r="T572" s="62">
        <v>616.20000000000005</v>
      </c>
      <c r="U572" s="20"/>
      <c r="V572" s="17" t="s">
        <v>1</v>
      </c>
      <c r="W572" s="47">
        <f t="shared" si="18"/>
        <v>77.509433962264154</v>
      </c>
      <c r="X572" s="47">
        <f t="shared" si="19"/>
        <v>77.509433962264154</v>
      </c>
    </row>
    <row r="573" spans="1:24" ht="56.25">
      <c r="A573" s="19"/>
      <c r="B573" s="57" t="s">
        <v>170</v>
      </c>
      <c r="C573" s="58">
        <v>18</v>
      </c>
      <c r="D573" s="59">
        <v>1</v>
      </c>
      <c r="E573" s="59">
        <v>13</v>
      </c>
      <c r="F573" s="60" t="s">
        <v>592</v>
      </c>
      <c r="G573" s="58" t="s">
        <v>169</v>
      </c>
      <c r="H573" s="262"/>
      <c r="I573" s="262"/>
      <c r="J573" s="262"/>
      <c r="K573" s="262"/>
      <c r="L573" s="262"/>
      <c r="M573" s="263"/>
      <c r="N573" s="61">
        <v>618</v>
      </c>
      <c r="O573" s="61">
        <v>618</v>
      </c>
      <c r="P573" s="264"/>
      <c r="Q573" s="264"/>
      <c r="R573" s="36">
        <v>0</v>
      </c>
      <c r="S573" s="37">
        <v>616232</v>
      </c>
      <c r="T573" s="62">
        <v>616.20000000000005</v>
      </c>
      <c r="U573" s="20"/>
      <c r="V573" s="17" t="s">
        <v>1</v>
      </c>
      <c r="W573" s="47">
        <f t="shared" si="18"/>
        <v>99.708737864077676</v>
      </c>
      <c r="X573" s="47">
        <f t="shared" si="19"/>
        <v>99.708737864077676</v>
      </c>
    </row>
    <row r="574" spans="1:24">
      <c r="A574" s="19"/>
      <c r="B574" s="57" t="s">
        <v>168</v>
      </c>
      <c r="C574" s="58">
        <v>18</v>
      </c>
      <c r="D574" s="59">
        <v>1</v>
      </c>
      <c r="E574" s="59">
        <v>13</v>
      </c>
      <c r="F574" s="60" t="s">
        <v>592</v>
      </c>
      <c r="G574" s="58" t="s">
        <v>167</v>
      </c>
      <c r="H574" s="262"/>
      <c r="I574" s="262"/>
      <c r="J574" s="262"/>
      <c r="K574" s="262"/>
      <c r="L574" s="262"/>
      <c r="M574" s="263"/>
      <c r="N574" s="61">
        <v>618</v>
      </c>
      <c r="O574" s="61">
        <v>618</v>
      </c>
      <c r="P574" s="264"/>
      <c r="Q574" s="264"/>
      <c r="R574" s="36">
        <v>0</v>
      </c>
      <c r="S574" s="37">
        <v>616232</v>
      </c>
      <c r="T574" s="62">
        <v>616.20000000000005</v>
      </c>
      <c r="U574" s="20"/>
      <c r="V574" s="17" t="s">
        <v>1</v>
      </c>
      <c r="W574" s="47">
        <f t="shared" si="18"/>
        <v>99.708737864077676</v>
      </c>
      <c r="X574" s="47">
        <f t="shared" si="19"/>
        <v>99.708737864077676</v>
      </c>
    </row>
    <row r="575" spans="1:24" ht="22.5">
      <c r="A575" s="19"/>
      <c r="B575" s="57" t="s">
        <v>37</v>
      </c>
      <c r="C575" s="58">
        <v>18</v>
      </c>
      <c r="D575" s="59">
        <v>1</v>
      </c>
      <c r="E575" s="59">
        <v>13</v>
      </c>
      <c r="F575" s="60" t="s">
        <v>592</v>
      </c>
      <c r="G575" s="58" t="s">
        <v>36</v>
      </c>
      <c r="H575" s="262"/>
      <c r="I575" s="262"/>
      <c r="J575" s="262"/>
      <c r="K575" s="262"/>
      <c r="L575" s="262"/>
      <c r="M575" s="263"/>
      <c r="N575" s="61">
        <v>177</v>
      </c>
      <c r="O575" s="61">
        <v>177</v>
      </c>
      <c r="P575" s="264"/>
      <c r="Q575" s="264"/>
      <c r="R575" s="36">
        <v>0</v>
      </c>
      <c r="S575" s="37">
        <v>0</v>
      </c>
      <c r="T575" s="62">
        <v>0</v>
      </c>
      <c r="U575" s="20"/>
      <c r="V575" s="17" t="s">
        <v>1</v>
      </c>
      <c r="W575" s="47">
        <f t="shared" si="18"/>
        <v>0</v>
      </c>
      <c r="X575" s="47">
        <f t="shared" si="19"/>
        <v>0</v>
      </c>
    </row>
    <row r="576" spans="1:24" ht="22.5">
      <c r="A576" s="19"/>
      <c r="B576" s="57" t="s">
        <v>35</v>
      </c>
      <c r="C576" s="58">
        <v>18</v>
      </c>
      <c r="D576" s="59">
        <v>1</v>
      </c>
      <c r="E576" s="59">
        <v>13</v>
      </c>
      <c r="F576" s="60" t="s">
        <v>592</v>
      </c>
      <c r="G576" s="58" t="s">
        <v>33</v>
      </c>
      <c r="H576" s="262"/>
      <c r="I576" s="262"/>
      <c r="J576" s="262"/>
      <c r="K576" s="262"/>
      <c r="L576" s="262"/>
      <c r="M576" s="263"/>
      <c r="N576" s="61">
        <v>177</v>
      </c>
      <c r="O576" s="61">
        <v>177</v>
      </c>
      <c r="P576" s="264"/>
      <c r="Q576" s="264"/>
      <c r="R576" s="36">
        <v>0</v>
      </c>
      <c r="S576" s="37">
        <v>0</v>
      </c>
      <c r="T576" s="62">
        <v>0</v>
      </c>
      <c r="U576" s="20"/>
      <c r="V576" s="17" t="s">
        <v>1</v>
      </c>
      <c r="W576" s="47">
        <f t="shared" si="18"/>
        <v>0</v>
      </c>
      <c r="X576" s="47">
        <f t="shared" si="19"/>
        <v>0</v>
      </c>
    </row>
    <row r="577" spans="1:24" ht="33.75">
      <c r="A577" s="19"/>
      <c r="B577" s="57" t="s">
        <v>591</v>
      </c>
      <c r="C577" s="58">
        <v>18</v>
      </c>
      <c r="D577" s="59">
        <v>1</v>
      </c>
      <c r="E577" s="59">
        <v>13</v>
      </c>
      <c r="F577" s="60" t="s">
        <v>590</v>
      </c>
      <c r="G577" s="58" t="s">
        <v>2</v>
      </c>
      <c r="H577" s="262"/>
      <c r="I577" s="262"/>
      <c r="J577" s="262"/>
      <c r="K577" s="262"/>
      <c r="L577" s="262"/>
      <c r="M577" s="263"/>
      <c r="N577" s="61">
        <v>1951.9</v>
      </c>
      <c r="O577" s="61">
        <v>1951.9</v>
      </c>
      <c r="P577" s="264"/>
      <c r="Q577" s="264"/>
      <c r="R577" s="36">
        <v>0</v>
      </c>
      <c r="S577" s="37">
        <v>1951920.87</v>
      </c>
      <c r="T577" s="62">
        <v>1951.9</v>
      </c>
      <c r="U577" s="20"/>
      <c r="V577" s="17" t="s">
        <v>1</v>
      </c>
      <c r="W577" s="47">
        <f t="shared" si="18"/>
        <v>100</v>
      </c>
      <c r="X577" s="47">
        <f t="shared" si="19"/>
        <v>100</v>
      </c>
    </row>
    <row r="578" spans="1:24" ht="22.5">
      <c r="A578" s="19"/>
      <c r="B578" s="57" t="s">
        <v>37</v>
      </c>
      <c r="C578" s="58">
        <v>18</v>
      </c>
      <c r="D578" s="59">
        <v>1</v>
      </c>
      <c r="E578" s="59">
        <v>13</v>
      </c>
      <c r="F578" s="60" t="s">
        <v>590</v>
      </c>
      <c r="G578" s="58" t="s">
        <v>36</v>
      </c>
      <c r="H578" s="262"/>
      <c r="I578" s="262"/>
      <c r="J578" s="262"/>
      <c r="K578" s="262"/>
      <c r="L578" s="262"/>
      <c r="M578" s="263"/>
      <c r="N578" s="61">
        <v>1951.9</v>
      </c>
      <c r="O578" s="61">
        <v>1951.9</v>
      </c>
      <c r="P578" s="264"/>
      <c r="Q578" s="264"/>
      <c r="R578" s="36">
        <v>0</v>
      </c>
      <c r="S578" s="37">
        <v>1951920.87</v>
      </c>
      <c r="T578" s="62">
        <v>1951.9</v>
      </c>
      <c r="U578" s="20"/>
      <c r="V578" s="17" t="s">
        <v>1</v>
      </c>
      <c r="W578" s="47">
        <f t="shared" si="18"/>
        <v>100</v>
      </c>
      <c r="X578" s="47">
        <f t="shared" si="19"/>
        <v>100</v>
      </c>
    </row>
    <row r="579" spans="1:24" ht="22.5">
      <c r="A579" s="19"/>
      <c r="B579" s="57" t="s">
        <v>35</v>
      </c>
      <c r="C579" s="58">
        <v>18</v>
      </c>
      <c r="D579" s="59">
        <v>1</v>
      </c>
      <c r="E579" s="59">
        <v>13</v>
      </c>
      <c r="F579" s="60" t="s">
        <v>590</v>
      </c>
      <c r="G579" s="58" t="s">
        <v>33</v>
      </c>
      <c r="H579" s="262"/>
      <c r="I579" s="262"/>
      <c r="J579" s="262"/>
      <c r="K579" s="262"/>
      <c r="L579" s="262"/>
      <c r="M579" s="263"/>
      <c r="N579" s="61">
        <v>1951.9</v>
      </c>
      <c r="O579" s="61">
        <v>1951.9</v>
      </c>
      <c r="P579" s="264"/>
      <c r="Q579" s="264"/>
      <c r="R579" s="36">
        <v>0</v>
      </c>
      <c r="S579" s="37">
        <v>1951920.87</v>
      </c>
      <c r="T579" s="62">
        <v>1951.9</v>
      </c>
      <c r="U579" s="20"/>
      <c r="V579" s="17" t="s">
        <v>1</v>
      </c>
      <c r="W579" s="47">
        <f t="shared" si="18"/>
        <v>100</v>
      </c>
      <c r="X579" s="47">
        <f t="shared" si="19"/>
        <v>100</v>
      </c>
    </row>
    <row r="580" spans="1:24" ht="56.25">
      <c r="A580" s="19"/>
      <c r="B580" s="57" t="s">
        <v>589</v>
      </c>
      <c r="C580" s="58">
        <v>18</v>
      </c>
      <c r="D580" s="59">
        <v>1</v>
      </c>
      <c r="E580" s="59">
        <v>13</v>
      </c>
      <c r="F580" s="60" t="s">
        <v>588</v>
      </c>
      <c r="G580" s="58" t="s">
        <v>2</v>
      </c>
      <c r="H580" s="262"/>
      <c r="I580" s="262"/>
      <c r="J580" s="262"/>
      <c r="K580" s="262"/>
      <c r="L580" s="262"/>
      <c r="M580" s="263"/>
      <c r="N580" s="61">
        <v>26</v>
      </c>
      <c r="O580" s="61">
        <v>26</v>
      </c>
      <c r="P580" s="264"/>
      <c r="Q580" s="264"/>
      <c r="R580" s="36">
        <v>0</v>
      </c>
      <c r="S580" s="37">
        <v>14909.28</v>
      </c>
      <c r="T580" s="62">
        <v>14.9</v>
      </c>
      <c r="U580" s="20"/>
      <c r="V580" s="17" t="s">
        <v>1</v>
      </c>
      <c r="W580" s="47">
        <f t="shared" si="18"/>
        <v>57.307692307692307</v>
      </c>
      <c r="X580" s="47">
        <f t="shared" si="19"/>
        <v>57.307692307692307</v>
      </c>
    </row>
    <row r="581" spans="1:24" ht="22.5">
      <c r="A581" s="19"/>
      <c r="B581" s="57" t="s">
        <v>37</v>
      </c>
      <c r="C581" s="58">
        <v>18</v>
      </c>
      <c r="D581" s="59">
        <v>1</v>
      </c>
      <c r="E581" s="59">
        <v>13</v>
      </c>
      <c r="F581" s="60" t="s">
        <v>588</v>
      </c>
      <c r="G581" s="58" t="s">
        <v>36</v>
      </c>
      <c r="H581" s="262"/>
      <c r="I581" s="262"/>
      <c r="J581" s="262"/>
      <c r="K581" s="262"/>
      <c r="L581" s="262"/>
      <c r="M581" s="263"/>
      <c r="N581" s="61">
        <v>26</v>
      </c>
      <c r="O581" s="61">
        <v>26</v>
      </c>
      <c r="P581" s="264"/>
      <c r="Q581" s="264"/>
      <c r="R581" s="36">
        <v>0</v>
      </c>
      <c r="S581" s="37">
        <v>14909.28</v>
      </c>
      <c r="T581" s="62">
        <v>14.9</v>
      </c>
      <c r="U581" s="20"/>
      <c r="V581" s="17" t="s">
        <v>1</v>
      </c>
      <c r="W581" s="47">
        <f t="shared" ref="W581:W644" si="20">SUM(T581/N581*100)</f>
        <v>57.307692307692307</v>
      </c>
      <c r="X581" s="47">
        <f t="shared" ref="X581:X644" si="21">SUM(T581/O581*100)</f>
        <v>57.307692307692307</v>
      </c>
    </row>
    <row r="582" spans="1:24" ht="22.5">
      <c r="A582" s="19"/>
      <c r="B582" s="57" t="s">
        <v>35</v>
      </c>
      <c r="C582" s="58">
        <v>18</v>
      </c>
      <c r="D582" s="59">
        <v>1</v>
      </c>
      <c r="E582" s="59">
        <v>13</v>
      </c>
      <c r="F582" s="60" t="s">
        <v>588</v>
      </c>
      <c r="G582" s="58" t="s">
        <v>33</v>
      </c>
      <c r="H582" s="262"/>
      <c r="I582" s="262"/>
      <c r="J582" s="262"/>
      <c r="K582" s="262"/>
      <c r="L582" s="262"/>
      <c r="M582" s="263"/>
      <c r="N582" s="61">
        <v>26</v>
      </c>
      <c r="O582" s="61">
        <v>26</v>
      </c>
      <c r="P582" s="264"/>
      <c r="Q582" s="264"/>
      <c r="R582" s="36">
        <v>0</v>
      </c>
      <c r="S582" s="37">
        <v>14909.28</v>
      </c>
      <c r="T582" s="62">
        <v>14.9</v>
      </c>
      <c r="U582" s="20"/>
      <c r="V582" s="17" t="s">
        <v>1</v>
      </c>
      <c r="W582" s="47">
        <f t="shared" si="20"/>
        <v>57.307692307692307</v>
      </c>
      <c r="X582" s="47">
        <f t="shared" si="21"/>
        <v>57.307692307692307</v>
      </c>
    </row>
    <row r="583" spans="1:24" ht="45">
      <c r="A583" s="19"/>
      <c r="B583" s="57" t="s">
        <v>587</v>
      </c>
      <c r="C583" s="58">
        <v>18</v>
      </c>
      <c r="D583" s="59">
        <v>1</v>
      </c>
      <c r="E583" s="59">
        <v>13</v>
      </c>
      <c r="F583" s="60" t="s">
        <v>586</v>
      </c>
      <c r="G583" s="58" t="s">
        <v>2</v>
      </c>
      <c r="H583" s="262"/>
      <c r="I583" s="262"/>
      <c r="J583" s="262"/>
      <c r="K583" s="262"/>
      <c r="L583" s="262"/>
      <c r="M583" s="263"/>
      <c r="N583" s="61">
        <v>411</v>
      </c>
      <c r="O583" s="61">
        <v>411</v>
      </c>
      <c r="P583" s="264"/>
      <c r="Q583" s="264"/>
      <c r="R583" s="36">
        <v>0</v>
      </c>
      <c r="S583" s="37">
        <v>406290</v>
      </c>
      <c r="T583" s="62">
        <v>406.3</v>
      </c>
      <c r="U583" s="20"/>
      <c r="V583" s="17" t="s">
        <v>1</v>
      </c>
      <c r="W583" s="47">
        <f t="shared" si="20"/>
        <v>98.856447688564472</v>
      </c>
      <c r="X583" s="47">
        <f t="shared" si="21"/>
        <v>98.856447688564472</v>
      </c>
    </row>
    <row r="584" spans="1:24" ht="56.25">
      <c r="A584" s="19"/>
      <c r="B584" s="57" t="s">
        <v>170</v>
      </c>
      <c r="C584" s="58">
        <v>18</v>
      </c>
      <c r="D584" s="59">
        <v>1</v>
      </c>
      <c r="E584" s="59">
        <v>13</v>
      </c>
      <c r="F584" s="60" t="s">
        <v>586</v>
      </c>
      <c r="G584" s="58" t="s">
        <v>169</v>
      </c>
      <c r="H584" s="262"/>
      <c r="I584" s="262"/>
      <c r="J584" s="262"/>
      <c r="K584" s="262"/>
      <c r="L584" s="262"/>
      <c r="M584" s="263"/>
      <c r="N584" s="61">
        <v>350</v>
      </c>
      <c r="O584" s="61">
        <v>350</v>
      </c>
      <c r="P584" s="264"/>
      <c r="Q584" s="264"/>
      <c r="R584" s="36">
        <v>0</v>
      </c>
      <c r="S584" s="37">
        <v>347000</v>
      </c>
      <c r="T584" s="62">
        <v>347</v>
      </c>
      <c r="U584" s="20"/>
      <c r="V584" s="17" t="s">
        <v>1</v>
      </c>
      <c r="W584" s="47">
        <f t="shared" si="20"/>
        <v>99.142857142857139</v>
      </c>
      <c r="X584" s="47">
        <f t="shared" si="21"/>
        <v>99.142857142857139</v>
      </c>
    </row>
    <row r="585" spans="1:24">
      <c r="A585" s="19"/>
      <c r="B585" s="57" t="s">
        <v>168</v>
      </c>
      <c r="C585" s="58">
        <v>18</v>
      </c>
      <c r="D585" s="59">
        <v>1</v>
      </c>
      <c r="E585" s="59">
        <v>13</v>
      </c>
      <c r="F585" s="60" t="s">
        <v>586</v>
      </c>
      <c r="G585" s="58" t="s">
        <v>167</v>
      </c>
      <c r="H585" s="262"/>
      <c r="I585" s="262"/>
      <c r="J585" s="262"/>
      <c r="K585" s="262"/>
      <c r="L585" s="262"/>
      <c r="M585" s="263"/>
      <c r="N585" s="61">
        <v>350</v>
      </c>
      <c r="O585" s="61">
        <v>350</v>
      </c>
      <c r="P585" s="264"/>
      <c r="Q585" s="264"/>
      <c r="R585" s="36">
        <v>0</v>
      </c>
      <c r="S585" s="37">
        <v>347000</v>
      </c>
      <c r="T585" s="62">
        <v>347</v>
      </c>
      <c r="U585" s="20"/>
      <c r="V585" s="17" t="s">
        <v>1</v>
      </c>
      <c r="W585" s="47">
        <f t="shared" si="20"/>
        <v>99.142857142857139</v>
      </c>
      <c r="X585" s="47">
        <f t="shared" si="21"/>
        <v>99.142857142857139</v>
      </c>
    </row>
    <row r="586" spans="1:24" ht="22.5">
      <c r="A586" s="19"/>
      <c r="B586" s="57" t="s">
        <v>37</v>
      </c>
      <c r="C586" s="58">
        <v>18</v>
      </c>
      <c r="D586" s="59">
        <v>1</v>
      </c>
      <c r="E586" s="59">
        <v>13</v>
      </c>
      <c r="F586" s="60" t="s">
        <v>586</v>
      </c>
      <c r="G586" s="58" t="s">
        <v>36</v>
      </c>
      <c r="H586" s="262"/>
      <c r="I586" s="262"/>
      <c r="J586" s="262"/>
      <c r="K586" s="262"/>
      <c r="L586" s="262"/>
      <c r="M586" s="263"/>
      <c r="N586" s="61">
        <v>61</v>
      </c>
      <c r="O586" s="61">
        <v>61</v>
      </c>
      <c r="P586" s="264"/>
      <c r="Q586" s="264"/>
      <c r="R586" s="36">
        <v>0</v>
      </c>
      <c r="S586" s="37">
        <v>59290</v>
      </c>
      <c r="T586" s="62">
        <v>59.3</v>
      </c>
      <c r="U586" s="20"/>
      <c r="V586" s="17" t="s">
        <v>1</v>
      </c>
      <c r="W586" s="47">
        <f t="shared" si="20"/>
        <v>97.213114754098356</v>
      </c>
      <c r="X586" s="47">
        <f t="shared" si="21"/>
        <v>97.213114754098356</v>
      </c>
    </row>
    <row r="587" spans="1:24" ht="22.5">
      <c r="A587" s="19"/>
      <c r="B587" s="57" t="s">
        <v>35</v>
      </c>
      <c r="C587" s="58">
        <v>18</v>
      </c>
      <c r="D587" s="59">
        <v>1</v>
      </c>
      <c r="E587" s="59">
        <v>13</v>
      </c>
      <c r="F587" s="60" t="s">
        <v>586</v>
      </c>
      <c r="G587" s="58" t="s">
        <v>33</v>
      </c>
      <c r="H587" s="262"/>
      <c r="I587" s="262"/>
      <c r="J587" s="262"/>
      <c r="K587" s="262"/>
      <c r="L587" s="262"/>
      <c r="M587" s="263"/>
      <c r="N587" s="61">
        <v>61</v>
      </c>
      <c r="O587" s="61">
        <v>61</v>
      </c>
      <c r="P587" s="264"/>
      <c r="Q587" s="264"/>
      <c r="R587" s="36">
        <v>0</v>
      </c>
      <c r="S587" s="37">
        <v>59290</v>
      </c>
      <c r="T587" s="62">
        <v>59.3</v>
      </c>
      <c r="U587" s="20"/>
      <c r="V587" s="17" t="s">
        <v>1</v>
      </c>
      <c r="W587" s="47">
        <f t="shared" si="20"/>
        <v>97.213114754098356</v>
      </c>
      <c r="X587" s="47">
        <f t="shared" si="21"/>
        <v>97.213114754098356</v>
      </c>
    </row>
    <row r="588" spans="1:24" ht="33.75">
      <c r="A588" s="19"/>
      <c r="B588" s="57" t="s">
        <v>443</v>
      </c>
      <c r="C588" s="58">
        <v>18</v>
      </c>
      <c r="D588" s="59">
        <v>1</v>
      </c>
      <c r="E588" s="59">
        <v>13</v>
      </c>
      <c r="F588" s="60" t="s">
        <v>442</v>
      </c>
      <c r="G588" s="58" t="s">
        <v>2</v>
      </c>
      <c r="H588" s="262"/>
      <c r="I588" s="262"/>
      <c r="J588" s="262"/>
      <c r="K588" s="262"/>
      <c r="L588" s="262"/>
      <c r="M588" s="263"/>
      <c r="N588" s="61">
        <v>2060.6999999999998</v>
      </c>
      <c r="O588" s="61">
        <v>2060.6999999999998</v>
      </c>
      <c r="P588" s="264"/>
      <c r="Q588" s="264"/>
      <c r="R588" s="36">
        <v>0</v>
      </c>
      <c r="S588" s="37">
        <v>660280.44999999995</v>
      </c>
      <c r="T588" s="62">
        <v>660.3</v>
      </c>
      <c r="U588" s="20"/>
      <c r="V588" s="17" t="s">
        <v>1</v>
      </c>
      <c r="W588" s="47">
        <f t="shared" si="20"/>
        <v>32.0425098267579</v>
      </c>
      <c r="X588" s="47">
        <f t="shared" si="21"/>
        <v>32.0425098267579</v>
      </c>
    </row>
    <row r="589" spans="1:24" ht="33.75">
      <c r="A589" s="19"/>
      <c r="B589" s="57" t="s">
        <v>437</v>
      </c>
      <c r="C589" s="58">
        <v>18</v>
      </c>
      <c r="D589" s="59">
        <v>1</v>
      </c>
      <c r="E589" s="59">
        <v>13</v>
      </c>
      <c r="F589" s="60" t="s">
        <v>436</v>
      </c>
      <c r="G589" s="58" t="s">
        <v>2</v>
      </c>
      <c r="H589" s="262"/>
      <c r="I589" s="262"/>
      <c r="J589" s="262"/>
      <c r="K589" s="262"/>
      <c r="L589" s="262"/>
      <c r="M589" s="263"/>
      <c r="N589" s="61">
        <v>100</v>
      </c>
      <c r="O589" s="61">
        <v>100</v>
      </c>
      <c r="P589" s="264"/>
      <c r="Q589" s="264"/>
      <c r="R589" s="36">
        <v>0</v>
      </c>
      <c r="S589" s="37">
        <v>99999.9</v>
      </c>
      <c r="T589" s="62">
        <v>100</v>
      </c>
      <c r="U589" s="20"/>
      <c r="V589" s="17" t="s">
        <v>1</v>
      </c>
      <c r="W589" s="47">
        <f t="shared" si="20"/>
        <v>100</v>
      </c>
      <c r="X589" s="47">
        <f t="shared" si="21"/>
        <v>100</v>
      </c>
    </row>
    <row r="590" spans="1:24" ht="33.75">
      <c r="A590" s="19"/>
      <c r="B590" s="57" t="s">
        <v>435</v>
      </c>
      <c r="C590" s="58">
        <v>18</v>
      </c>
      <c r="D590" s="59">
        <v>1</v>
      </c>
      <c r="E590" s="59">
        <v>13</v>
      </c>
      <c r="F590" s="60" t="s">
        <v>434</v>
      </c>
      <c r="G590" s="58" t="s">
        <v>2</v>
      </c>
      <c r="H590" s="262"/>
      <c r="I590" s="262"/>
      <c r="J590" s="262"/>
      <c r="K590" s="262"/>
      <c r="L590" s="262"/>
      <c r="M590" s="263"/>
      <c r="N590" s="61">
        <v>100</v>
      </c>
      <c r="O590" s="61">
        <v>100</v>
      </c>
      <c r="P590" s="264"/>
      <c r="Q590" s="264"/>
      <c r="R590" s="36">
        <v>0</v>
      </c>
      <c r="S590" s="37">
        <v>99999.9</v>
      </c>
      <c r="T590" s="62">
        <v>100</v>
      </c>
      <c r="U590" s="20"/>
      <c r="V590" s="17" t="s">
        <v>1</v>
      </c>
      <c r="W590" s="47">
        <f t="shared" si="20"/>
        <v>100</v>
      </c>
      <c r="X590" s="47">
        <f t="shared" si="21"/>
        <v>100</v>
      </c>
    </row>
    <row r="591" spans="1:24" ht="22.5">
      <c r="A591" s="19"/>
      <c r="B591" s="57" t="s">
        <v>37</v>
      </c>
      <c r="C591" s="58">
        <v>18</v>
      </c>
      <c r="D591" s="59">
        <v>1</v>
      </c>
      <c r="E591" s="59">
        <v>13</v>
      </c>
      <c r="F591" s="60" t="s">
        <v>434</v>
      </c>
      <c r="G591" s="58" t="s">
        <v>36</v>
      </c>
      <c r="H591" s="262"/>
      <c r="I591" s="262"/>
      <c r="J591" s="262"/>
      <c r="K591" s="262"/>
      <c r="L591" s="262"/>
      <c r="M591" s="263"/>
      <c r="N591" s="61">
        <v>100</v>
      </c>
      <c r="O591" s="61">
        <v>100</v>
      </c>
      <c r="P591" s="264"/>
      <c r="Q591" s="264"/>
      <c r="R591" s="36">
        <v>0</v>
      </c>
      <c r="S591" s="37">
        <v>99999.9</v>
      </c>
      <c r="T591" s="62">
        <v>100</v>
      </c>
      <c r="U591" s="20"/>
      <c r="V591" s="17" t="s">
        <v>1</v>
      </c>
      <c r="W591" s="47">
        <f t="shared" si="20"/>
        <v>100</v>
      </c>
      <c r="X591" s="47">
        <f t="shared" si="21"/>
        <v>100</v>
      </c>
    </row>
    <row r="592" spans="1:24" ht="22.5">
      <c r="A592" s="19"/>
      <c r="B592" s="57" t="s">
        <v>35</v>
      </c>
      <c r="C592" s="58">
        <v>18</v>
      </c>
      <c r="D592" s="59">
        <v>1</v>
      </c>
      <c r="E592" s="59">
        <v>13</v>
      </c>
      <c r="F592" s="60" t="s">
        <v>434</v>
      </c>
      <c r="G592" s="58" t="s">
        <v>33</v>
      </c>
      <c r="H592" s="262"/>
      <c r="I592" s="262"/>
      <c r="J592" s="262"/>
      <c r="K592" s="262"/>
      <c r="L592" s="262"/>
      <c r="M592" s="263"/>
      <c r="N592" s="61">
        <v>100</v>
      </c>
      <c r="O592" s="61">
        <v>100</v>
      </c>
      <c r="P592" s="264"/>
      <c r="Q592" s="264"/>
      <c r="R592" s="36">
        <v>0</v>
      </c>
      <c r="S592" s="37">
        <v>99999.9</v>
      </c>
      <c r="T592" s="62">
        <v>100</v>
      </c>
      <c r="U592" s="20"/>
      <c r="V592" s="17" t="s">
        <v>1</v>
      </c>
      <c r="W592" s="47">
        <f t="shared" si="20"/>
        <v>100</v>
      </c>
      <c r="X592" s="47">
        <f t="shared" si="21"/>
        <v>100</v>
      </c>
    </row>
    <row r="593" spans="1:24" ht="22.5">
      <c r="A593" s="19"/>
      <c r="B593" s="57" t="s">
        <v>585</v>
      </c>
      <c r="C593" s="58">
        <v>18</v>
      </c>
      <c r="D593" s="59">
        <v>1</v>
      </c>
      <c r="E593" s="59">
        <v>13</v>
      </c>
      <c r="F593" s="60" t="s">
        <v>584</v>
      </c>
      <c r="G593" s="58" t="s">
        <v>2</v>
      </c>
      <c r="H593" s="262"/>
      <c r="I593" s="262"/>
      <c r="J593" s="262"/>
      <c r="K593" s="262"/>
      <c r="L593" s="262"/>
      <c r="M593" s="263"/>
      <c r="N593" s="61">
        <v>1960.7</v>
      </c>
      <c r="O593" s="61">
        <v>1960.7</v>
      </c>
      <c r="P593" s="264"/>
      <c r="Q593" s="264"/>
      <c r="R593" s="36">
        <v>0</v>
      </c>
      <c r="S593" s="37">
        <v>560280.55000000005</v>
      </c>
      <c r="T593" s="62">
        <v>560.29999999999995</v>
      </c>
      <c r="U593" s="20"/>
      <c r="V593" s="17" t="s">
        <v>1</v>
      </c>
      <c r="W593" s="47">
        <f t="shared" si="20"/>
        <v>28.576528790737999</v>
      </c>
      <c r="X593" s="47">
        <f t="shared" si="21"/>
        <v>28.576528790737999</v>
      </c>
    </row>
    <row r="594" spans="1:24" ht="33.75">
      <c r="A594" s="19"/>
      <c r="B594" s="57" t="s">
        <v>583</v>
      </c>
      <c r="C594" s="58">
        <v>18</v>
      </c>
      <c r="D594" s="59">
        <v>1</v>
      </c>
      <c r="E594" s="59">
        <v>13</v>
      </c>
      <c r="F594" s="60" t="s">
        <v>582</v>
      </c>
      <c r="G594" s="58" t="s">
        <v>2</v>
      </c>
      <c r="H594" s="262"/>
      <c r="I594" s="262"/>
      <c r="J594" s="262"/>
      <c r="K594" s="262"/>
      <c r="L594" s="262"/>
      <c r="M594" s="263"/>
      <c r="N594" s="61">
        <v>460.7</v>
      </c>
      <c r="O594" s="61">
        <v>460.7</v>
      </c>
      <c r="P594" s="264"/>
      <c r="Q594" s="264"/>
      <c r="R594" s="36">
        <v>0</v>
      </c>
      <c r="S594" s="37">
        <v>246192.06</v>
      </c>
      <c r="T594" s="62">
        <v>246.2</v>
      </c>
      <c r="U594" s="20"/>
      <c r="V594" s="17" t="s">
        <v>1</v>
      </c>
      <c r="W594" s="47">
        <f t="shared" si="20"/>
        <v>53.440416757108743</v>
      </c>
      <c r="X594" s="47">
        <f t="shared" si="21"/>
        <v>53.440416757108743</v>
      </c>
    </row>
    <row r="595" spans="1:24" ht="22.5">
      <c r="A595" s="19"/>
      <c r="B595" s="57" t="s">
        <v>37</v>
      </c>
      <c r="C595" s="58">
        <v>18</v>
      </c>
      <c r="D595" s="59">
        <v>1</v>
      </c>
      <c r="E595" s="59">
        <v>13</v>
      </c>
      <c r="F595" s="60" t="s">
        <v>582</v>
      </c>
      <c r="G595" s="58" t="s">
        <v>36</v>
      </c>
      <c r="H595" s="262"/>
      <c r="I595" s="262"/>
      <c r="J595" s="262"/>
      <c r="K595" s="262"/>
      <c r="L595" s="262"/>
      <c r="M595" s="263"/>
      <c r="N595" s="61">
        <v>460.7</v>
      </c>
      <c r="O595" s="61">
        <v>460.7</v>
      </c>
      <c r="P595" s="264"/>
      <c r="Q595" s="264"/>
      <c r="R595" s="36">
        <v>0</v>
      </c>
      <c r="S595" s="37">
        <v>246192.06</v>
      </c>
      <c r="T595" s="62">
        <v>246.2</v>
      </c>
      <c r="U595" s="20"/>
      <c r="V595" s="17" t="s">
        <v>1</v>
      </c>
      <c r="W595" s="47">
        <f t="shared" si="20"/>
        <v>53.440416757108743</v>
      </c>
      <c r="X595" s="47">
        <f t="shared" si="21"/>
        <v>53.440416757108743</v>
      </c>
    </row>
    <row r="596" spans="1:24" ht="22.5">
      <c r="A596" s="19"/>
      <c r="B596" s="57" t="s">
        <v>35</v>
      </c>
      <c r="C596" s="58">
        <v>18</v>
      </c>
      <c r="D596" s="59">
        <v>1</v>
      </c>
      <c r="E596" s="59">
        <v>13</v>
      </c>
      <c r="F596" s="60" t="s">
        <v>582</v>
      </c>
      <c r="G596" s="58" t="s">
        <v>33</v>
      </c>
      <c r="H596" s="262"/>
      <c r="I596" s="262"/>
      <c r="J596" s="262"/>
      <c r="K596" s="262"/>
      <c r="L596" s="262"/>
      <c r="M596" s="263"/>
      <c r="N596" s="61">
        <v>460.7</v>
      </c>
      <c r="O596" s="61">
        <v>460.7</v>
      </c>
      <c r="P596" s="264"/>
      <c r="Q596" s="264"/>
      <c r="R596" s="36">
        <v>0</v>
      </c>
      <c r="S596" s="37">
        <v>246192.06</v>
      </c>
      <c r="T596" s="62">
        <v>246.2</v>
      </c>
      <c r="U596" s="20"/>
      <c r="V596" s="17" t="s">
        <v>1</v>
      </c>
      <c r="W596" s="47">
        <f t="shared" si="20"/>
        <v>53.440416757108743</v>
      </c>
      <c r="X596" s="47">
        <f t="shared" si="21"/>
        <v>53.440416757108743</v>
      </c>
    </row>
    <row r="597" spans="1:24">
      <c r="A597" s="19"/>
      <c r="B597" s="57" t="s">
        <v>581</v>
      </c>
      <c r="C597" s="58">
        <v>18</v>
      </c>
      <c r="D597" s="59">
        <v>1</v>
      </c>
      <c r="E597" s="59">
        <v>13</v>
      </c>
      <c r="F597" s="60" t="s">
        <v>580</v>
      </c>
      <c r="G597" s="58" t="s">
        <v>2</v>
      </c>
      <c r="H597" s="262"/>
      <c r="I597" s="262"/>
      <c r="J597" s="262"/>
      <c r="K597" s="262"/>
      <c r="L597" s="262"/>
      <c r="M597" s="263"/>
      <c r="N597" s="61">
        <v>1500</v>
      </c>
      <c r="O597" s="61">
        <v>1500</v>
      </c>
      <c r="P597" s="264"/>
      <c r="Q597" s="264"/>
      <c r="R597" s="36">
        <v>0</v>
      </c>
      <c r="S597" s="37">
        <v>314088.49</v>
      </c>
      <c r="T597" s="62">
        <v>314.10000000000002</v>
      </c>
      <c r="U597" s="20"/>
      <c r="V597" s="17" t="s">
        <v>1</v>
      </c>
      <c r="W597" s="47">
        <f t="shared" si="20"/>
        <v>20.94</v>
      </c>
      <c r="X597" s="47">
        <f t="shared" si="21"/>
        <v>20.94</v>
      </c>
    </row>
    <row r="598" spans="1:24" ht="22.5">
      <c r="A598" s="19"/>
      <c r="B598" s="57" t="s">
        <v>37</v>
      </c>
      <c r="C598" s="58">
        <v>18</v>
      </c>
      <c r="D598" s="59">
        <v>1</v>
      </c>
      <c r="E598" s="59">
        <v>13</v>
      </c>
      <c r="F598" s="60" t="s">
        <v>580</v>
      </c>
      <c r="G598" s="58" t="s">
        <v>36</v>
      </c>
      <c r="H598" s="262"/>
      <c r="I598" s="262"/>
      <c r="J598" s="262"/>
      <c r="K598" s="262"/>
      <c r="L598" s="262"/>
      <c r="M598" s="263"/>
      <c r="N598" s="61">
        <v>1500</v>
      </c>
      <c r="O598" s="61">
        <v>1500</v>
      </c>
      <c r="P598" s="264"/>
      <c r="Q598" s="264"/>
      <c r="R598" s="36">
        <v>0</v>
      </c>
      <c r="S598" s="37">
        <v>314088.49</v>
      </c>
      <c r="T598" s="62">
        <v>314.10000000000002</v>
      </c>
      <c r="U598" s="20"/>
      <c r="V598" s="17" t="s">
        <v>1</v>
      </c>
      <c r="W598" s="47">
        <f t="shared" si="20"/>
        <v>20.94</v>
      </c>
      <c r="X598" s="47">
        <f t="shared" si="21"/>
        <v>20.94</v>
      </c>
    </row>
    <row r="599" spans="1:24" ht="22.5">
      <c r="A599" s="19"/>
      <c r="B599" s="57" t="s">
        <v>35</v>
      </c>
      <c r="C599" s="58">
        <v>18</v>
      </c>
      <c r="D599" s="59">
        <v>1</v>
      </c>
      <c r="E599" s="59">
        <v>13</v>
      </c>
      <c r="F599" s="60" t="s">
        <v>580</v>
      </c>
      <c r="G599" s="58" t="s">
        <v>33</v>
      </c>
      <c r="H599" s="262"/>
      <c r="I599" s="262"/>
      <c r="J599" s="262"/>
      <c r="K599" s="262"/>
      <c r="L599" s="262"/>
      <c r="M599" s="263"/>
      <c r="N599" s="61">
        <v>1500</v>
      </c>
      <c r="O599" s="61">
        <v>1500</v>
      </c>
      <c r="P599" s="264"/>
      <c r="Q599" s="264"/>
      <c r="R599" s="36">
        <v>0</v>
      </c>
      <c r="S599" s="37">
        <v>314088.49</v>
      </c>
      <c r="T599" s="62">
        <v>314.10000000000002</v>
      </c>
      <c r="U599" s="20"/>
      <c r="V599" s="17" t="s">
        <v>1</v>
      </c>
      <c r="W599" s="47">
        <f t="shared" si="20"/>
        <v>20.94</v>
      </c>
      <c r="X599" s="47">
        <f t="shared" si="21"/>
        <v>20.94</v>
      </c>
    </row>
    <row r="600" spans="1:24">
      <c r="A600" s="19"/>
      <c r="B600" s="57" t="s">
        <v>177</v>
      </c>
      <c r="C600" s="58">
        <v>18</v>
      </c>
      <c r="D600" s="59">
        <v>1</v>
      </c>
      <c r="E600" s="59">
        <v>13</v>
      </c>
      <c r="F600" s="60" t="s">
        <v>259</v>
      </c>
      <c r="G600" s="58" t="s">
        <v>2</v>
      </c>
      <c r="H600" s="262"/>
      <c r="I600" s="262"/>
      <c r="J600" s="262"/>
      <c r="K600" s="262"/>
      <c r="L600" s="262"/>
      <c r="M600" s="263"/>
      <c r="N600" s="61">
        <v>46755.199999999997</v>
      </c>
      <c r="O600" s="61">
        <v>46755.199999999997</v>
      </c>
      <c r="P600" s="264"/>
      <c r="Q600" s="264"/>
      <c r="R600" s="36">
        <v>0</v>
      </c>
      <c r="S600" s="37">
        <v>46367505.809999995</v>
      </c>
      <c r="T600" s="62">
        <v>46367.5</v>
      </c>
      <c r="U600" s="20"/>
      <c r="V600" s="17" t="s">
        <v>1</v>
      </c>
      <c r="W600" s="47">
        <f t="shared" si="20"/>
        <v>99.170787420436668</v>
      </c>
      <c r="X600" s="47">
        <f t="shared" si="21"/>
        <v>99.170787420436668</v>
      </c>
    </row>
    <row r="601" spans="1:24" ht="22.5">
      <c r="A601" s="19"/>
      <c r="B601" s="57" t="s">
        <v>579</v>
      </c>
      <c r="C601" s="58">
        <v>18</v>
      </c>
      <c r="D601" s="59">
        <v>1</v>
      </c>
      <c r="E601" s="59">
        <v>13</v>
      </c>
      <c r="F601" s="60" t="s">
        <v>578</v>
      </c>
      <c r="G601" s="58" t="s">
        <v>2</v>
      </c>
      <c r="H601" s="262"/>
      <c r="I601" s="262"/>
      <c r="J601" s="262"/>
      <c r="K601" s="262"/>
      <c r="L601" s="262"/>
      <c r="M601" s="263"/>
      <c r="N601" s="61">
        <v>2083.1999999999998</v>
      </c>
      <c r="O601" s="61">
        <v>2083.1999999999998</v>
      </c>
      <c r="P601" s="264"/>
      <c r="Q601" s="264"/>
      <c r="R601" s="36">
        <v>0</v>
      </c>
      <c r="S601" s="37">
        <v>1872566.1099999999</v>
      </c>
      <c r="T601" s="62">
        <v>1872.6</v>
      </c>
      <c r="U601" s="20"/>
      <c r="V601" s="17" t="s">
        <v>1</v>
      </c>
      <c r="W601" s="47">
        <f t="shared" si="20"/>
        <v>89.890552995391701</v>
      </c>
      <c r="X601" s="47">
        <f t="shared" si="21"/>
        <v>89.890552995391701</v>
      </c>
    </row>
    <row r="602" spans="1:24" ht="22.5">
      <c r="A602" s="19"/>
      <c r="B602" s="57" t="s">
        <v>192</v>
      </c>
      <c r="C602" s="58">
        <v>18</v>
      </c>
      <c r="D602" s="59">
        <v>1</v>
      </c>
      <c r="E602" s="59">
        <v>13</v>
      </c>
      <c r="F602" s="60" t="s">
        <v>577</v>
      </c>
      <c r="G602" s="58" t="s">
        <v>2</v>
      </c>
      <c r="H602" s="262"/>
      <c r="I602" s="262"/>
      <c r="J602" s="262"/>
      <c r="K602" s="262"/>
      <c r="L602" s="262"/>
      <c r="M602" s="263"/>
      <c r="N602" s="61">
        <v>1815</v>
      </c>
      <c r="O602" s="61">
        <v>1815</v>
      </c>
      <c r="P602" s="264"/>
      <c r="Q602" s="264"/>
      <c r="R602" s="36">
        <v>0</v>
      </c>
      <c r="S602" s="37">
        <v>1604406.66</v>
      </c>
      <c r="T602" s="62">
        <v>1604.4</v>
      </c>
      <c r="U602" s="20"/>
      <c r="V602" s="17" t="s">
        <v>1</v>
      </c>
      <c r="W602" s="47">
        <f t="shared" si="20"/>
        <v>88.396694214876035</v>
      </c>
      <c r="X602" s="47">
        <f t="shared" si="21"/>
        <v>88.396694214876035</v>
      </c>
    </row>
    <row r="603" spans="1:24" ht="22.5">
      <c r="A603" s="19"/>
      <c r="B603" s="57" t="s">
        <v>37</v>
      </c>
      <c r="C603" s="58">
        <v>18</v>
      </c>
      <c r="D603" s="59">
        <v>1</v>
      </c>
      <c r="E603" s="59">
        <v>13</v>
      </c>
      <c r="F603" s="60" t="s">
        <v>577</v>
      </c>
      <c r="G603" s="58" t="s">
        <v>36</v>
      </c>
      <c r="H603" s="262"/>
      <c r="I603" s="262"/>
      <c r="J603" s="262"/>
      <c r="K603" s="262"/>
      <c r="L603" s="262"/>
      <c r="M603" s="263"/>
      <c r="N603" s="61">
        <v>1815</v>
      </c>
      <c r="O603" s="61">
        <v>1815</v>
      </c>
      <c r="P603" s="264"/>
      <c r="Q603" s="264"/>
      <c r="R603" s="36">
        <v>0</v>
      </c>
      <c r="S603" s="37">
        <v>1604406.66</v>
      </c>
      <c r="T603" s="62">
        <v>1604.4</v>
      </c>
      <c r="U603" s="20"/>
      <c r="V603" s="17" t="s">
        <v>1</v>
      </c>
      <c r="W603" s="47">
        <f t="shared" si="20"/>
        <v>88.396694214876035</v>
      </c>
      <c r="X603" s="47">
        <f t="shared" si="21"/>
        <v>88.396694214876035</v>
      </c>
    </row>
    <row r="604" spans="1:24" ht="22.5">
      <c r="A604" s="19"/>
      <c r="B604" s="57" t="s">
        <v>35</v>
      </c>
      <c r="C604" s="58">
        <v>18</v>
      </c>
      <c r="D604" s="59">
        <v>1</v>
      </c>
      <c r="E604" s="59">
        <v>13</v>
      </c>
      <c r="F604" s="60" t="s">
        <v>577</v>
      </c>
      <c r="G604" s="58" t="s">
        <v>33</v>
      </c>
      <c r="H604" s="262"/>
      <c r="I604" s="262"/>
      <c r="J604" s="262"/>
      <c r="K604" s="262"/>
      <c r="L604" s="262"/>
      <c r="M604" s="263"/>
      <c r="N604" s="61">
        <v>1815</v>
      </c>
      <c r="O604" s="61">
        <v>1815</v>
      </c>
      <c r="P604" s="264"/>
      <c r="Q604" s="264"/>
      <c r="R604" s="36">
        <v>0</v>
      </c>
      <c r="S604" s="37">
        <v>1604406.66</v>
      </c>
      <c r="T604" s="62">
        <v>1604.4</v>
      </c>
      <c r="U604" s="20"/>
      <c r="V604" s="17" t="s">
        <v>1</v>
      </c>
      <c r="W604" s="47">
        <f t="shared" si="20"/>
        <v>88.396694214876035</v>
      </c>
      <c r="X604" s="47">
        <f t="shared" si="21"/>
        <v>88.396694214876035</v>
      </c>
    </row>
    <row r="605" spans="1:24" ht="22.5">
      <c r="A605" s="19"/>
      <c r="B605" s="57" t="s">
        <v>576</v>
      </c>
      <c r="C605" s="58">
        <v>18</v>
      </c>
      <c r="D605" s="59">
        <v>1</v>
      </c>
      <c r="E605" s="59">
        <v>13</v>
      </c>
      <c r="F605" s="60" t="s">
        <v>575</v>
      </c>
      <c r="G605" s="58" t="s">
        <v>2</v>
      </c>
      <c r="H605" s="262"/>
      <c r="I605" s="262"/>
      <c r="J605" s="262"/>
      <c r="K605" s="262"/>
      <c r="L605" s="262"/>
      <c r="M605" s="263"/>
      <c r="N605" s="61">
        <v>121.3</v>
      </c>
      <c r="O605" s="61">
        <v>121.3</v>
      </c>
      <c r="P605" s="264"/>
      <c r="Q605" s="264"/>
      <c r="R605" s="36">
        <v>0</v>
      </c>
      <c r="S605" s="37">
        <v>121302.45</v>
      </c>
      <c r="T605" s="62">
        <v>121.3</v>
      </c>
      <c r="U605" s="20"/>
      <c r="V605" s="17" t="s">
        <v>1</v>
      </c>
      <c r="W605" s="47">
        <f t="shared" si="20"/>
        <v>100</v>
      </c>
      <c r="X605" s="47">
        <f t="shared" si="21"/>
        <v>100</v>
      </c>
    </row>
    <row r="606" spans="1:24">
      <c r="A606" s="19"/>
      <c r="B606" s="57" t="s">
        <v>166</v>
      </c>
      <c r="C606" s="58">
        <v>18</v>
      </c>
      <c r="D606" s="59">
        <v>1</v>
      </c>
      <c r="E606" s="59">
        <v>13</v>
      </c>
      <c r="F606" s="60" t="s">
        <v>575</v>
      </c>
      <c r="G606" s="58" t="s">
        <v>165</v>
      </c>
      <c r="H606" s="262"/>
      <c r="I606" s="262"/>
      <c r="J606" s="262"/>
      <c r="K606" s="262"/>
      <c r="L606" s="262"/>
      <c r="M606" s="263"/>
      <c r="N606" s="61">
        <v>121.3</v>
      </c>
      <c r="O606" s="61">
        <v>121.3</v>
      </c>
      <c r="P606" s="264"/>
      <c r="Q606" s="264"/>
      <c r="R606" s="36">
        <v>0</v>
      </c>
      <c r="S606" s="37">
        <v>121302.45</v>
      </c>
      <c r="T606" s="62">
        <v>121.3</v>
      </c>
      <c r="U606" s="20"/>
      <c r="V606" s="17" t="s">
        <v>1</v>
      </c>
      <c r="W606" s="47">
        <f t="shared" si="20"/>
        <v>100</v>
      </c>
      <c r="X606" s="47">
        <f t="shared" si="21"/>
        <v>100</v>
      </c>
    </row>
    <row r="607" spans="1:24">
      <c r="A607" s="19"/>
      <c r="B607" s="57" t="s">
        <v>164</v>
      </c>
      <c r="C607" s="58">
        <v>18</v>
      </c>
      <c r="D607" s="59">
        <v>1</v>
      </c>
      <c r="E607" s="59">
        <v>13</v>
      </c>
      <c r="F607" s="60" t="s">
        <v>575</v>
      </c>
      <c r="G607" s="58" t="s">
        <v>162</v>
      </c>
      <c r="H607" s="262"/>
      <c r="I607" s="262"/>
      <c r="J607" s="262"/>
      <c r="K607" s="262"/>
      <c r="L607" s="262"/>
      <c r="M607" s="263"/>
      <c r="N607" s="61">
        <v>121.3</v>
      </c>
      <c r="O607" s="61">
        <v>121.3</v>
      </c>
      <c r="P607" s="264"/>
      <c r="Q607" s="264"/>
      <c r="R607" s="36">
        <v>0</v>
      </c>
      <c r="S607" s="37">
        <v>121302.45</v>
      </c>
      <c r="T607" s="62">
        <v>121.3</v>
      </c>
      <c r="U607" s="20"/>
      <c r="V607" s="17" t="s">
        <v>1</v>
      </c>
      <c r="W607" s="47">
        <f t="shared" si="20"/>
        <v>100</v>
      </c>
      <c r="X607" s="47">
        <f t="shared" si="21"/>
        <v>100</v>
      </c>
    </row>
    <row r="608" spans="1:24" ht="22.5">
      <c r="A608" s="19"/>
      <c r="B608" s="57" t="s">
        <v>567</v>
      </c>
      <c r="C608" s="58">
        <v>18</v>
      </c>
      <c r="D608" s="59">
        <v>1</v>
      </c>
      <c r="E608" s="59">
        <v>13</v>
      </c>
      <c r="F608" s="60" t="s">
        <v>574</v>
      </c>
      <c r="G608" s="58" t="s">
        <v>2</v>
      </c>
      <c r="H608" s="262"/>
      <c r="I608" s="262"/>
      <c r="J608" s="262"/>
      <c r="K608" s="262"/>
      <c r="L608" s="262"/>
      <c r="M608" s="263"/>
      <c r="N608" s="61">
        <v>146.9</v>
      </c>
      <c r="O608" s="61">
        <v>146.9</v>
      </c>
      <c r="P608" s="264"/>
      <c r="Q608" s="264"/>
      <c r="R608" s="36">
        <v>0</v>
      </c>
      <c r="S608" s="37">
        <v>146857</v>
      </c>
      <c r="T608" s="62">
        <v>146.9</v>
      </c>
      <c r="U608" s="20"/>
      <c r="V608" s="17" t="s">
        <v>1</v>
      </c>
      <c r="W608" s="47">
        <f t="shared" si="20"/>
        <v>100</v>
      </c>
      <c r="X608" s="47">
        <f t="shared" si="21"/>
        <v>100</v>
      </c>
    </row>
    <row r="609" spans="1:24" ht="22.5">
      <c r="A609" s="19"/>
      <c r="B609" s="57" t="s">
        <v>37</v>
      </c>
      <c r="C609" s="58">
        <v>18</v>
      </c>
      <c r="D609" s="59">
        <v>1</v>
      </c>
      <c r="E609" s="59">
        <v>13</v>
      </c>
      <c r="F609" s="60" t="s">
        <v>574</v>
      </c>
      <c r="G609" s="58" t="s">
        <v>36</v>
      </c>
      <c r="H609" s="262"/>
      <c r="I609" s="262"/>
      <c r="J609" s="262"/>
      <c r="K609" s="262"/>
      <c r="L609" s="262"/>
      <c r="M609" s="263"/>
      <c r="N609" s="61">
        <v>80</v>
      </c>
      <c r="O609" s="61">
        <v>80</v>
      </c>
      <c r="P609" s="264"/>
      <c r="Q609" s="264"/>
      <c r="R609" s="36">
        <v>0</v>
      </c>
      <c r="S609" s="37">
        <v>80000</v>
      </c>
      <c r="T609" s="62">
        <v>80</v>
      </c>
      <c r="U609" s="20"/>
      <c r="V609" s="17" t="s">
        <v>1</v>
      </c>
      <c r="W609" s="47">
        <f t="shared" si="20"/>
        <v>100</v>
      </c>
      <c r="X609" s="47">
        <f t="shared" si="21"/>
        <v>100</v>
      </c>
    </row>
    <row r="610" spans="1:24" ht="22.5">
      <c r="A610" s="19"/>
      <c r="B610" s="57" t="s">
        <v>35</v>
      </c>
      <c r="C610" s="58">
        <v>18</v>
      </c>
      <c r="D610" s="59">
        <v>1</v>
      </c>
      <c r="E610" s="59">
        <v>13</v>
      </c>
      <c r="F610" s="60" t="s">
        <v>574</v>
      </c>
      <c r="G610" s="58" t="s">
        <v>33</v>
      </c>
      <c r="H610" s="262"/>
      <c r="I610" s="262"/>
      <c r="J610" s="262"/>
      <c r="K610" s="262"/>
      <c r="L610" s="262"/>
      <c r="M610" s="263"/>
      <c r="N610" s="61">
        <v>80</v>
      </c>
      <c r="O610" s="61">
        <v>80</v>
      </c>
      <c r="P610" s="264"/>
      <c r="Q610" s="264"/>
      <c r="R610" s="36">
        <v>0</v>
      </c>
      <c r="S610" s="37">
        <v>80000</v>
      </c>
      <c r="T610" s="62">
        <v>80</v>
      </c>
      <c r="U610" s="20"/>
      <c r="V610" s="17" t="s">
        <v>1</v>
      </c>
      <c r="W610" s="47">
        <f t="shared" si="20"/>
        <v>100</v>
      </c>
      <c r="X610" s="47">
        <f t="shared" si="21"/>
        <v>100</v>
      </c>
    </row>
    <row r="611" spans="1:24">
      <c r="A611" s="19"/>
      <c r="B611" s="57" t="s">
        <v>166</v>
      </c>
      <c r="C611" s="58">
        <v>18</v>
      </c>
      <c r="D611" s="59">
        <v>1</v>
      </c>
      <c r="E611" s="59">
        <v>13</v>
      </c>
      <c r="F611" s="60" t="s">
        <v>574</v>
      </c>
      <c r="G611" s="58" t="s">
        <v>165</v>
      </c>
      <c r="H611" s="262"/>
      <c r="I611" s="262"/>
      <c r="J611" s="262"/>
      <c r="K611" s="262"/>
      <c r="L611" s="262"/>
      <c r="M611" s="263"/>
      <c r="N611" s="61">
        <v>66.900000000000006</v>
      </c>
      <c r="O611" s="61">
        <v>66.900000000000006</v>
      </c>
      <c r="P611" s="264"/>
      <c r="Q611" s="264"/>
      <c r="R611" s="36">
        <v>0</v>
      </c>
      <c r="S611" s="37">
        <v>66857</v>
      </c>
      <c r="T611" s="62">
        <v>66.900000000000006</v>
      </c>
      <c r="U611" s="20"/>
      <c r="V611" s="17" t="s">
        <v>1</v>
      </c>
      <c r="W611" s="47">
        <f t="shared" si="20"/>
        <v>100</v>
      </c>
      <c r="X611" s="47">
        <f t="shared" si="21"/>
        <v>100</v>
      </c>
    </row>
    <row r="612" spans="1:24">
      <c r="A612" s="19"/>
      <c r="B612" s="57" t="s">
        <v>566</v>
      </c>
      <c r="C612" s="58">
        <v>18</v>
      </c>
      <c r="D612" s="59">
        <v>1</v>
      </c>
      <c r="E612" s="59">
        <v>13</v>
      </c>
      <c r="F612" s="60" t="s">
        <v>574</v>
      </c>
      <c r="G612" s="58" t="s">
        <v>565</v>
      </c>
      <c r="H612" s="262"/>
      <c r="I612" s="262"/>
      <c r="J612" s="262"/>
      <c r="K612" s="262"/>
      <c r="L612" s="262"/>
      <c r="M612" s="263"/>
      <c r="N612" s="61">
        <v>60</v>
      </c>
      <c r="O612" s="61">
        <v>60</v>
      </c>
      <c r="P612" s="264"/>
      <c r="Q612" s="264"/>
      <c r="R612" s="36">
        <v>0</v>
      </c>
      <c r="S612" s="37">
        <v>60000</v>
      </c>
      <c r="T612" s="62">
        <v>60</v>
      </c>
      <c r="U612" s="20"/>
      <c r="V612" s="17" t="s">
        <v>1</v>
      </c>
      <c r="W612" s="47">
        <f t="shared" si="20"/>
        <v>100</v>
      </c>
      <c r="X612" s="47">
        <f t="shared" si="21"/>
        <v>100</v>
      </c>
    </row>
    <row r="613" spans="1:24">
      <c r="A613" s="19"/>
      <c r="B613" s="57" t="s">
        <v>164</v>
      </c>
      <c r="C613" s="58">
        <v>18</v>
      </c>
      <c r="D613" s="59">
        <v>1</v>
      </c>
      <c r="E613" s="59">
        <v>13</v>
      </c>
      <c r="F613" s="60" t="s">
        <v>574</v>
      </c>
      <c r="G613" s="58" t="s">
        <v>162</v>
      </c>
      <c r="H613" s="262"/>
      <c r="I613" s="262"/>
      <c r="J613" s="262"/>
      <c r="K613" s="262"/>
      <c r="L613" s="262"/>
      <c r="M613" s="263"/>
      <c r="N613" s="61">
        <v>6.9</v>
      </c>
      <c r="O613" s="61">
        <v>6.9</v>
      </c>
      <c r="P613" s="264"/>
      <c r="Q613" s="264"/>
      <c r="R613" s="36">
        <v>0</v>
      </c>
      <c r="S613" s="37">
        <v>6857</v>
      </c>
      <c r="T613" s="62">
        <v>6.9</v>
      </c>
      <c r="U613" s="20"/>
      <c r="V613" s="17" t="s">
        <v>1</v>
      </c>
      <c r="W613" s="47">
        <f t="shared" si="20"/>
        <v>100</v>
      </c>
      <c r="X613" s="47">
        <f t="shared" si="21"/>
        <v>100</v>
      </c>
    </row>
    <row r="614" spans="1:24" ht="45">
      <c r="A614" s="19"/>
      <c r="B614" s="57" t="s">
        <v>573</v>
      </c>
      <c r="C614" s="58">
        <v>18</v>
      </c>
      <c r="D614" s="59">
        <v>1</v>
      </c>
      <c r="E614" s="59">
        <v>13</v>
      </c>
      <c r="F614" s="60" t="s">
        <v>572</v>
      </c>
      <c r="G614" s="58" t="s">
        <v>2</v>
      </c>
      <c r="H614" s="262"/>
      <c r="I614" s="262"/>
      <c r="J614" s="262"/>
      <c r="K614" s="262"/>
      <c r="L614" s="262"/>
      <c r="M614" s="263"/>
      <c r="N614" s="61">
        <v>44672</v>
      </c>
      <c r="O614" s="61">
        <v>44672</v>
      </c>
      <c r="P614" s="264"/>
      <c r="Q614" s="264"/>
      <c r="R614" s="36">
        <v>0</v>
      </c>
      <c r="S614" s="37">
        <v>44494939.699999996</v>
      </c>
      <c r="T614" s="62">
        <v>44494.9</v>
      </c>
      <c r="U614" s="20"/>
      <c r="V614" s="17" t="s">
        <v>1</v>
      </c>
      <c r="W614" s="47">
        <f t="shared" si="20"/>
        <v>99.603554799426945</v>
      </c>
      <c r="X614" s="47">
        <f t="shared" si="21"/>
        <v>99.603554799426945</v>
      </c>
    </row>
    <row r="615" spans="1:24" ht="22.5">
      <c r="A615" s="19"/>
      <c r="B615" s="57" t="s">
        <v>44</v>
      </c>
      <c r="C615" s="58">
        <v>18</v>
      </c>
      <c r="D615" s="59">
        <v>1</v>
      </c>
      <c r="E615" s="59">
        <v>13</v>
      </c>
      <c r="F615" s="60" t="s">
        <v>571</v>
      </c>
      <c r="G615" s="58" t="s">
        <v>2</v>
      </c>
      <c r="H615" s="262"/>
      <c r="I615" s="262"/>
      <c r="J615" s="262"/>
      <c r="K615" s="262"/>
      <c r="L615" s="262"/>
      <c r="M615" s="263"/>
      <c r="N615" s="61">
        <v>33965.1</v>
      </c>
      <c r="O615" s="61">
        <v>33965.1</v>
      </c>
      <c r="P615" s="264"/>
      <c r="Q615" s="264"/>
      <c r="R615" s="36">
        <v>0</v>
      </c>
      <c r="S615" s="37">
        <v>33955094.119999997</v>
      </c>
      <c r="T615" s="62">
        <v>33955.1</v>
      </c>
      <c r="U615" s="20"/>
      <c r="V615" s="17" t="s">
        <v>1</v>
      </c>
      <c r="W615" s="47">
        <f t="shared" si="20"/>
        <v>99.97055801396138</v>
      </c>
      <c r="X615" s="47">
        <f t="shared" si="21"/>
        <v>99.97055801396138</v>
      </c>
    </row>
    <row r="616" spans="1:24" ht="22.5">
      <c r="A616" s="19"/>
      <c r="B616" s="57" t="s">
        <v>22</v>
      </c>
      <c r="C616" s="58">
        <v>18</v>
      </c>
      <c r="D616" s="59">
        <v>1</v>
      </c>
      <c r="E616" s="59">
        <v>13</v>
      </c>
      <c r="F616" s="60" t="s">
        <v>571</v>
      </c>
      <c r="G616" s="58" t="s">
        <v>21</v>
      </c>
      <c r="H616" s="262"/>
      <c r="I616" s="262"/>
      <c r="J616" s="262"/>
      <c r="K616" s="262"/>
      <c r="L616" s="262"/>
      <c r="M616" s="263"/>
      <c r="N616" s="61">
        <v>33965.1</v>
      </c>
      <c r="O616" s="61">
        <v>33965.1</v>
      </c>
      <c r="P616" s="264"/>
      <c r="Q616" s="264"/>
      <c r="R616" s="36">
        <v>0</v>
      </c>
      <c r="S616" s="37">
        <v>33955094.119999997</v>
      </c>
      <c r="T616" s="62">
        <v>33955.1</v>
      </c>
      <c r="U616" s="20"/>
      <c r="V616" s="17" t="s">
        <v>1</v>
      </c>
      <c r="W616" s="47">
        <f t="shared" si="20"/>
        <v>99.97055801396138</v>
      </c>
      <c r="X616" s="47">
        <f t="shared" si="21"/>
        <v>99.97055801396138</v>
      </c>
    </row>
    <row r="617" spans="1:24">
      <c r="A617" s="19"/>
      <c r="B617" s="57" t="s">
        <v>79</v>
      </c>
      <c r="C617" s="58">
        <v>18</v>
      </c>
      <c r="D617" s="59">
        <v>1</v>
      </c>
      <c r="E617" s="59">
        <v>13</v>
      </c>
      <c r="F617" s="60" t="s">
        <v>571</v>
      </c>
      <c r="G617" s="58" t="s">
        <v>77</v>
      </c>
      <c r="H617" s="262"/>
      <c r="I617" s="262"/>
      <c r="J617" s="262"/>
      <c r="K617" s="262"/>
      <c r="L617" s="262"/>
      <c r="M617" s="263"/>
      <c r="N617" s="61">
        <v>33965.1</v>
      </c>
      <c r="O617" s="61">
        <v>33965.1</v>
      </c>
      <c r="P617" s="264"/>
      <c r="Q617" s="264"/>
      <c r="R617" s="36">
        <v>0</v>
      </c>
      <c r="S617" s="37">
        <v>33955094.119999997</v>
      </c>
      <c r="T617" s="62">
        <v>33955.1</v>
      </c>
      <c r="U617" s="20"/>
      <c r="V617" s="17" t="s">
        <v>1</v>
      </c>
      <c r="W617" s="47">
        <f t="shared" si="20"/>
        <v>99.97055801396138</v>
      </c>
      <c r="X617" s="47">
        <f t="shared" si="21"/>
        <v>99.97055801396138</v>
      </c>
    </row>
    <row r="618" spans="1:24" ht="22.5">
      <c r="A618" s="19"/>
      <c r="B618" s="57" t="s">
        <v>42</v>
      </c>
      <c r="C618" s="58">
        <v>18</v>
      </c>
      <c r="D618" s="59">
        <v>1</v>
      </c>
      <c r="E618" s="59">
        <v>13</v>
      </c>
      <c r="F618" s="60" t="s">
        <v>570</v>
      </c>
      <c r="G618" s="58" t="s">
        <v>2</v>
      </c>
      <c r="H618" s="262"/>
      <c r="I618" s="262"/>
      <c r="J618" s="262"/>
      <c r="K618" s="262"/>
      <c r="L618" s="262"/>
      <c r="M618" s="263"/>
      <c r="N618" s="61">
        <v>8706.9</v>
      </c>
      <c r="O618" s="61">
        <v>8706.9</v>
      </c>
      <c r="P618" s="264"/>
      <c r="Q618" s="264"/>
      <c r="R618" s="36">
        <v>0</v>
      </c>
      <c r="S618" s="37">
        <v>8543008.5800000001</v>
      </c>
      <c r="T618" s="62">
        <v>8543</v>
      </c>
      <c r="U618" s="20"/>
      <c r="V618" s="17" t="s">
        <v>1</v>
      </c>
      <c r="W618" s="47">
        <f t="shared" si="20"/>
        <v>98.117584903926783</v>
      </c>
      <c r="X618" s="47">
        <f t="shared" si="21"/>
        <v>98.117584903926783</v>
      </c>
    </row>
    <row r="619" spans="1:24" ht="22.5">
      <c r="A619" s="19"/>
      <c r="B619" s="57" t="s">
        <v>22</v>
      </c>
      <c r="C619" s="58">
        <v>18</v>
      </c>
      <c r="D619" s="59">
        <v>1</v>
      </c>
      <c r="E619" s="59">
        <v>13</v>
      </c>
      <c r="F619" s="60" t="s">
        <v>570</v>
      </c>
      <c r="G619" s="58" t="s">
        <v>21</v>
      </c>
      <c r="H619" s="262"/>
      <c r="I619" s="262"/>
      <c r="J619" s="262"/>
      <c r="K619" s="262"/>
      <c r="L619" s="262"/>
      <c r="M619" s="263"/>
      <c r="N619" s="61">
        <v>8706.9</v>
      </c>
      <c r="O619" s="61">
        <v>8706.9</v>
      </c>
      <c r="P619" s="264"/>
      <c r="Q619" s="264"/>
      <c r="R619" s="36">
        <v>0</v>
      </c>
      <c r="S619" s="37">
        <v>8543008.5800000001</v>
      </c>
      <c r="T619" s="62">
        <v>8543</v>
      </c>
      <c r="U619" s="20"/>
      <c r="V619" s="17" t="s">
        <v>1</v>
      </c>
      <c r="W619" s="47">
        <f t="shared" si="20"/>
        <v>98.117584903926783</v>
      </c>
      <c r="X619" s="47">
        <f t="shared" si="21"/>
        <v>98.117584903926783</v>
      </c>
    </row>
    <row r="620" spans="1:24">
      <c r="A620" s="19"/>
      <c r="B620" s="57" t="s">
        <v>79</v>
      </c>
      <c r="C620" s="58">
        <v>18</v>
      </c>
      <c r="D620" s="59">
        <v>1</v>
      </c>
      <c r="E620" s="59">
        <v>13</v>
      </c>
      <c r="F620" s="60" t="s">
        <v>570</v>
      </c>
      <c r="G620" s="58" t="s">
        <v>77</v>
      </c>
      <c r="H620" s="262"/>
      <c r="I620" s="262"/>
      <c r="J620" s="262"/>
      <c r="K620" s="262"/>
      <c r="L620" s="262"/>
      <c r="M620" s="263"/>
      <c r="N620" s="61">
        <v>8706.9</v>
      </c>
      <c r="O620" s="61">
        <v>8706.9</v>
      </c>
      <c r="P620" s="264"/>
      <c r="Q620" s="264"/>
      <c r="R620" s="36">
        <v>0</v>
      </c>
      <c r="S620" s="37">
        <v>8543008.5800000001</v>
      </c>
      <c r="T620" s="62">
        <v>8543</v>
      </c>
      <c r="U620" s="20"/>
      <c r="V620" s="17" t="s">
        <v>1</v>
      </c>
      <c r="W620" s="47">
        <f t="shared" si="20"/>
        <v>98.117584903926783</v>
      </c>
      <c r="X620" s="47">
        <f t="shared" si="21"/>
        <v>98.117584903926783</v>
      </c>
    </row>
    <row r="621" spans="1:24" ht="22.5">
      <c r="A621" s="19"/>
      <c r="B621" s="57" t="s">
        <v>569</v>
      </c>
      <c r="C621" s="58">
        <v>18</v>
      </c>
      <c r="D621" s="59">
        <v>1</v>
      </c>
      <c r="E621" s="59">
        <v>13</v>
      </c>
      <c r="F621" s="60" t="s">
        <v>568</v>
      </c>
      <c r="G621" s="58" t="s">
        <v>2</v>
      </c>
      <c r="H621" s="262"/>
      <c r="I621" s="262"/>
      <c r="J621" s="262"/>
      <c r="K621" s="262"/>
      <c r="L621" s="262"/>
      <c r="M621" s="263"/>
      <c r="N621" s="61">
        <v>2000</v>
      </c>
      <c r="O621" s="61">
        <v>2000</v>
      </c>
      <c r="P621" s="264"/>
      <c r="Q621" s="264"/>
      <c r="R621" s="36">
        <v>0</v>
      </c>
      <c r="S621" s="37">
        <v>1996837</v>
      </c>
      <c r="T621" s="62">
        <v>1996.8</v>
      </c>
      <c r="U621" s="20"/>
      <c r="V621" s="17" t="s">
        <v>1</v>
      </c>
      <c r="W621" s="47">
        <f t="shared" si="20"/>
        <v>99.839999999999989</v>
      </c>
      <c r="X621" s="47">
        <f t="shared" si="21"/>
        <v>99.839999999999989</v>
      </c>
    </row>
    <row r="622" spans="1:24" ht="22.5">
      <c r="A622" s="19"/>
      <c r="B622" s="57" t="s">
        <v>22</v>
      </c>
      <c r="C622" s="58">
        <v>18</v>
      </c>
      <c r="D622" s="59">
        <v>1</v>
      </c>
      <c r="E622" s="59">
        <v>13</v>
      </c>
      <c r="F622" s="60" t="s">
        <v>568</v>
      </c>
      <c r="G622" s="58" t="s">
        <v>21</v>
      </c>
      <c r="H622" s="262"/>
      <c r="I622" s="262"/>
      <c r="J622" s="262"/>
      <c r="K622" s="262"/>
      <c r="L622" s="262"/>
      <c r="M622" s="263"/>
      <c r="N622" s="61">
        <v>2000</v>
      </c>
      <c r="O622" s="61">
        <v>2000</v>
      </c>
      <c r="P622" s="264"/>
      <c r="Q622" s="264"/>
      <c r="R622" s="36">
        <v>0</v>
      </c>
      <c r="S622" s="37">
        <v>1996837</v>
      </c>
      <c r="T622" s="62">
        <v>1996.8</v>
      </c>
      <c r="U622" s="20"/>
      <c r="V622" s="17" t="s">
        <v>1</v>
      </c>
      <c r="W622" s="47">
        <f t="shared" si="20"/>
        <v>99.839999999999989</v>
      </c>
      <c r="X622" s="47">
        <f t="shared" si="21"/>
        <v>99.839999999999989</v>
      </c>
    </row>
    <row r="623" spans="1:24">
      <c r="A623" s="19"/>
      <c r="B623" s="57" t="s">
        <v>79</v>
      </c>
      <c r="C623" s="58">
        <v>18</v>
      </c>
      <c r="D623" s="59">
        <v>1</v>
      </c>
      <c r="E623" s="59">
        <v>13</v>
      </c>
      <c r="F623" s="60" t="s">
        <v>568</v>
      </c>
      <c r="G623" s="58" t="s">
        <v>77</v>
      </c>
      <c r="H623" s="262"/>
      <c r="I623" s="262"/>
      <c r="J623" s="262"/>
      <c r="K623" s="262"/>
      <c r="L623" s="262"/>
      <c r="M623" s="263"/>
      <c r="N623" s="61">
        <v>2000</v>
      </c>
      <c r="O623" s="61">
        <v>2000</v>
      </c>
      <c r="P623" s="264"/>
      <c r="Q623" s="264"/>
      <c r="R623" s="36">
        <v>0</v>
      </c>
      <c r="S623" s="37">
        <v>1996837</v>
      </c>
      <c r="T623" s="62">
        <v>1996.8</v>
      </c>
      <c r="U623" s="20"/>
      <c r="V623" s="17" t="s">
        <v>1</v>
      </c>
      <c r="W623" s="47">
        <f t="shared" si="20"/>
        <v>99.839999999999989</v>
      </c>
      <c r="X623" s="47">
        <f t="shared" si="21"/>
        <v>99.839999999999989</v>
      </c>
    </row>
    <row r="624" spans="1:24" ht="22.5">
      <c r="A624" s="19"/>
      <c r="B624" s="57" t="s">
        <v>390</v>
      </c>
      <c r="C624" s="58">
        <v>18</v>
      </c>
      <c r="D624" s="59">
        <v>1</v>
      </c>
      <c r="E624" s="59">
        <v>13</v>
      </c>
      <c r="F624" s="60" t="s">
        <v>389</v>
      </c>
      <c r="G624" s="58" t="s">
        <v>2</v>
      </c>
      <c r="H624" s="262"/>
      <c r="I624" s="262"/>
      <c r="J624" s="262"/>
      <c r="K624" s="262"/>
      <c r="L624" s="262"/>
      <c r="M624" s="263"/>
      <c r="N624" s="61">
        <v>1975</v>
      </c>
      <c r="O624" s="61">
        <v>1975</v>
      </c>
      <c r="P624" s="264"/>
      <c r="Q624" s="264"/>
      <c r="R624" s="36">
        <v>0</v>
      </c>
      <c r="S624" s="37">
        <v>1837776.08</v>
      </c>
      <c r="T624" s="62">
        <v>1837.8</v>
      </c>
      <c r="U624" s="20"/>
      <c r="V624" s="17" t="s">
        <v>1</v>
      </c>
      <c r="W624" s="47">
        <f t="shared" si="20"/>
        <v>93.053164556962017</v>
      </c>
      <c r="X624" s="47">
        <f t="shared" si="21"/>
        <v>93.053164556962017</v>
      </c>
    </row>
    <row r="625" spans="1:24" ht="56.25">
      <c r="A625" s="19"/>
      <c r="B625" s="57" t="s">
        <v>388</v>
      </c>
      <c r="C625" s="58">
        <v>18</v>
      </c>
      <c r="D625" s="59">
        <v>1</v>
      </c>
      <c r="E625" s="59">
        <v>13</v>
      </c>
      <c r="F625" s="60" t="s">
        <v>387</v>
      </c>
      <c r="G625" s="58" t="s">
        <v>2</v>
      </c>
      <c r="H625" s="262"/>
      <c r="I625" s="262"/>
      <c r="J625" s="262"/>
      <c r="K625" s="262"/>
      <c r="L625" s="262"/>
      <c r="M625" s="263"/>
      <c r="N625" s="61">
        <v>1975</v>
      </c>
      <c r="O625" s="61">
        <v>1975</v>
      </c>
      <c r="P625" s="264"/>
      <c r="Q625" s="264"/>
      <c r="R625" s="36">
        <v>0</v>
      </c>
      <c r="S625" s="37">
        <v>1837776.08</v>
      </c>
      <c r="T625" s="62">
        <v>1837.8</v>
      </c>
      <c r="U625" s="20"/>
      <c r="V625" s="17" t="s">
        <v>1</v>
      </c>
      <c r="W625" s="47">
        <f t="shared" si="20"/>
        <v>93.053164556962017</v>
      </c>
      <c r="X625" s="47">
        <f t="shared" si="21"/>
        <v>93.053164556962017</v>
      </c>
    </row>
    <row r="626" spans="1:24" ht="22.5">
      <c r="A626" s="19"/>
      <c r="B626" s="57" t="s">
        <v>386</v>
      </c>
      <c r="C626" s="58">
        <v>18</v>
      </c>
      <c r="D626" s="59">
        <v>1</v>
      </c>
      <c r="E626" s="59">
        <v>13</v>
      </c>
      <c r="F626" s="60" t="s">
        <v>382</v>
      </c>
      <c r="G626" s="58" t="s">
        <v>2</v>
      </c>
      <c r="H626" s="262"/>
      <c r="I626" s="262"/>
      <c r="J626" s="262"/>
      <c r="K626" s="262"/>
      <c r="L626" s="262"/>
      <c r="M626" s="263"/>
      <c r="N626" s="61">
        <v>1975</v>
      </c>
      <c r="O626" s="61">
        <v>1975</v>
      </c>
      <c r="P626" s="264"/>
      <c r="Q626" s="264"/>
      <c r="R626" s="36">
        <v>0</v>
      </c>
      <c r="S626" s="37">
        <v>1837776.08</v>
      </c>
      <c r="T626" s="62">
        <v>1837.8</v>
      </c>
      <c r="U626" s="20"/>
      <c r="V626" s="17" t="s">
        <v>1</v>
      </c>
      <c r="W626" s="47">
        <f t="shared" si="20"/>
        <v>93.053164556962017</v>
      </c>
      <c r="X626" s="47">
        <f t="shared" si="21"/>
        <v>93.053164556962017</v>
      </c>
    </row>
    <row r="627" spans="1:24" ht="22.5">
      <c r="A627" s="19"/>
      <c r="B627" s="57" t="s">
        <v>37</v>
      </c>
      <c r="C627" s="58">
        <v>18</v>
      </c>
      <c r="D627" s="59">
        <v>1</v>
      </c>
      <c r="E627" s="59">
        <v>13</v>
      </c>
      <c r="F627" s="60" t="s">
        <v>382</v>
      </c>
      <c r="G627" s="58" t="s">
        <v>36</v>
      </c>
      <c r="H627" s="262"/>
      <c r="I627" s="262"/>
      <c r="J627" s="262"/>
      <c r="K627" s="262"/>
      <c r="L627" s="262"/>
      <c r="M627" s="263"/>
      <c r="N627" s="61">
        <v>1975</v>
      </c>
      <c r="O627" s="61">
        <v>1975</v>
      </c>
      <c r="P627" s="264"/>
      <c r="Q627" s="264"/>
      <c r="R627" s="36">
        <v>0</v>
      </c>
      <c r="S627" s="37">
        <v>1837776.08</v>
      </c>
      <c r="T627" s="62">
        <v>1837.8</v>
      </c>
      <c r="U627" s="20"/>
      <c r="V627" s="17" t="s">
        <v>1</v>
      </c>
      <c r="W627" s="47">
        <f t="shared" si="20"/>
        <v>93.053164556962017</v>
      </c>
      <c r="X627" s="47">
        <f t="shared" si="21"/>
        <v>93.053164556962017</v>
      </c>
    </row>
    <row r="628" spans="1:24" ht="22.5">
      <c r="A628" s="19"/>
      <c r="B628" s="57" t="s">
        <v>35</v>
      </c>
      <c r="C628" s="58">
        <v>18</v>
      </c>
      <c r="D628" s="59">
        <v>1</v>
      </c>
      <c r="E628" s="59">
        <v>13</v>
      </c>
      <c r="F628" s="60" t="s">
        <v>382</v>
      </c>
      <c r="G628" s="58" t="s">
        <v>33</v>
      </c>
      <c r="H628" s="262"/>
      <c r="I628" s="262"/>
      <c r="J628" s="262"/>
      <c r="K628" s="262"/>
      <c r="L628" s="262"/>
      <c r="M628" s="263"/>
      <c r="N628" s="61">
        <v>1975</v>
      </c>
      <c r="O628" s="61">
        <v>1975</v>
      </c>
      <c r="P628" s="264"/>
      <c r="Q628" s="264"/>
      <c r="R628" s="36">
        <v>0</v>
      </c>
      <c r="S628" s="37">
        <v>1837776.08</v>
      </c>
      <c r="T628" s="62">
        <v>1837.8</v>
      </c>
      <c r="U628" s="20"/>
      <c r="V628" s="17" t="s">
        <v>1</v>
      </c>
      <c r="W628" s="47">
        <f t="shared" si="20"/>
        <v>93.053164556962017</v>
      </c>
      <c r="X628" s="47">
        <f t="shared" si="21"/>
        <v>93.053164556962017</v>
      </c>
    </row>
    <row r="629" spans="1:24" ht="22.5">
      <c r="A629" s="19"/>
      <c r="B629" s="57" t="s">
        <v>55</v>
      </c>
      <c r="C629" s="58">
        <v>18</v>
      </c>
      <c r="D629" s="59">
        <v>1</v>
      </c>
      <c r="E629" s="59">
        <v>13</v>
      </c>
      <c r="F629" s="60" t="s">
        <v>54</v>
      </c>
      <c r="G629" s="58" t="s">
        <v>2</v>
      </c>
      <c r="H629" s="262"/>
      <c r="I629" s="262"/>
      <c r="J629" s="262"/>
      <c r="K629" s="262"/>
      <c r="L629" s="262"/>
      <c r="M629" s="263"/>
      <c r="N629" s="61">
        <v>677.4</v>
      </c>
      <c r="O629" s="61">
        <v>687.7</v>
      </c>
      <c r="P629" s="264"/>
      <c r="Q629" s="264"/>
      <c r="R629" s="36">
        <v>0</v>
      </c>
      <c r="S629" s="37">
        <v>687719.91999999993</v>
      </c>
      <c r="T629" s="62">
        <v>687.7</v>
      </c>
      <c r="U629" s="20"/>
      <c r="V629" s="17" t="s">
        <v>1</v>
      </c>
      <c r="W629" s="47">
        <f t="shared" si="20"/>
        <v>101.5205196338943</v>
      </c>
      <c r="X629" s="47">
        <f t="shared" si="21"/>
        <v>100</v>
      </c>
    </row>
    <row r="630" spans="1:24" ht="22.5">
      <c r="A630" s="19"/>
      <c r="B630" s="57" t="s">
        <v>567</v>
      </c>
      <c r="C630" s="58">
        <v>18</v>
      </c>
      <c r="D630" s="59">
        <v>1</v>
      </c>
      <c r="E630" s="59">
        <v>13</v>
      </c>
      <c r="F630" s="60" t="s">
        <v>564</v>
      </c>
      <c r="G630" s="58" t="s">
        <v>2</v>
      </c>
      <c r="H630" s="262"/>
      <c r="I630" s="262"/>
      <c r="J630" s="262"/>
      <c r="K630" s="262"/>
      <c r="L630" s="262"/>
      <c r="M630" s="263"/>
      <c r="N630" s="61">
        <v>677.4</v>
      </c>
      <c r="O630" s="61">
        <v>687.7</v>
      </c>
      <c r="P630" s="264"/>
      <c r="Q630" s="264"/>
      <c r="R630" s="36">
        <v>0</v>
      </c>
      <c r="S630" s="37">
        <v>687719.91999999993</v>
      </c>
      <c r="T630" s="62">
        <v>687.7</v>
      </c>
      <c r="U630" s="20"/>
      <c r="V630" s="17" t="s">
        <v>1</v>
      </c>
      <c r="W630" s="47">
        <f t="shared" si="20"/>
        <v>101.5205196338943</v>
      </c>
      <c r="X630" s="47">
        <f t="shared" si="21"/>
        <v>100</v>
      </c>
    </row>
    <row r="631" spans="1:24" ht="56.25">
      <c r="A631" s="19"/>
      <c r="B631" s="57" t="s">
        <v>170</v>
      </c>
      <c r="C631" s="58">
        <v>18</v>
      </c>
      <c r="D631" s="59">
        <v>1</v>
      </c>
      <c r="E631" s="59">
        <v>13</v>
      </c>
      <c r="F631" s="60" t="s">
        <v>564</v>
      </c>
      <c r="G631" s="58" t="s">
        <v>169</v>
      </c>
      <c r="H631" s="262"/>
      <c r="I631" s="262"/>
      <c r="J631" s="262"/>
      <c r="K631" s="262"/>
      <c r="L631" s="262"/>
      <c r="M631" s="263"/>
      <c r="N631" s="61">
        <v>102</v>
      </c>
      <c r="O631" s="61">
        <v>102</v>
      </c>
      <c r="P631" s="264"/>
      <c r="Q631" s="264"/>
      <c r="R631" s="36">
        <v>0</v>
      </c>
      <c r="S631" s="37">
        <v>102045.67</v>
      </c>
      <c r="T631" s="62">
        <v>102</v>
      </c>
      <c r="U631" s="20"/>
      <c r="V631" s="17" t="s">
        <v>1</v>
      </c>
      <c r="W631" s="47">
        <f t="shared" si="20"/>
        <v>100</v>
      </c>
      <c r="X631" s="47">
        <f t="shared" si="21"/>
        <v>100</v>
      </c>
    </row>
    <row r="632" spans="1:24">
      <c r="A632" s="19"/>
      <c r="B632" s="57" t="s">
        <v>168</v>
      </c>
      <c r="C632" s="58">
        <v>18</v>
      </c>
      <c r="D632" s="59">
        <v>1</v>
      </c>
      <c r="E632" s="59">
        <v>13</v>
      </c>
      <c r="F632" s="60" t="s">
        <v>564</v>
      </c>
      <c r="G632" s="58" t="s">
        <v>167</v>
      </c>
      <c r="H632" s="262"/>
      <c r="I632" s="262"/>
      <c r="J632" s="262"/>
      <c r="K632" s="262"/>
      <c r="L632" s="262"/>
      <c r="M632" s="263"/>
      <c r="N632" s="61">
        <v>102</v>
      </c>
      <c r="O632" s="61">
        <v>102</v>
      </c>
      <c r="P632" s="264"/>
      <c r="Q632" s="264"/>
      <c r="R632" s="36">
        <v>0</v>
      </c>
      <c r="S632" s="37">
        <v>102045.67</v>
      </c>
      <c r="T632" s="62">
        <v>102</v>
      </c>
      <c r="U632" s="20"/>
      <c r="V632" s="17" t="s">
        <v>1</v>
      </c>
      <c r="W632" s="47">
        <f t="shared" si="20"/>
        <v>100</v>
      </c>
      <c r="X632" s="47">
        <f t="shared" si="21"/>
        <v>100</v>
      </c>
    </row>
    <row r="633" spans="1:24">
      <c r="A633" s="19"/>
      <c r="B633" s="57" t="s">
        <v>166</v>
      </c>
      <c r="C633" s="58">
        <v>18</v>
      </c>
      <c r="D633" s="59">
        <v>1</v>
      </c>
      <c r="E633" s="59">
        <v>13</v>
      </c>
      <c r="F633" s="60" t="s">
        <v>564</v>
      </c>
      <c r="G633" s="58" t="s">
        <v>165</v>
      </c>
      <c r="H633" s="262"/>
      <c r="I633" s="262"/>
      <c r="J633" s="262"/>
      <c r="K633" s="262"/>
      <c r="L633" s="262"/>
      <c r="M633" s="263"/>
      <c r="N633" s="61">
        <v>575.4</v>
      </c>
      <c r="O633" s="61">
        <v>585.70000000000005</v>
      </c>
      <c r="P633" s="264"/>
      <c r="Q633" s="264"/>
      <c r="R633" s="36">
        <v>0</v>
      </c>
      <c r="S633" s="37">
        <v>585674.25</v>
      </c>
      <c r="T633" s="62">
        <v>585.70000000000005</v>
      </c>
      <c r="U633" s="20"/>
      <c r="V633" s="17" t="s">
        <v>1</v>
      </c>
      <c r="W633" s="47">
        <f t="shared" si="20"/>
        <v>101.79005908932916</v>
      </c>
      <c r="X633" s="47">
        <f t="shared" si="21"/>
        <v>100</v>
      </c>
    </row>
    <row r="634" spans="1:24">
      <c r="A634" s="19"/>
      <c r="B634" s="57" t="s">
        <v>566</v>
      </c>
      <c r="C634" s="58">
        <v>18</v>
      </c>
      <c r="D634" s="59">
        <v>1</v>
      </c>
      <c r="E634" s="59">
        <v>13</v>
      </c>
      <c r="F634" s="60" t="s">
        <v>564</v>
      </c>
      <c r="G634" s="58" t="s">
        <v>565</v>
      </c>
      <c r="H634" s="262"/>
      <c r="I634" s="262"/>
      <c r="J634" s="262"/>
      <c r="K634" s="262"/>
      <c r="L634" s="262"/>
      <c r="M634" s="263"/>
      <c r="N634" s="61">
        <v>40.4</v>
      </c>
      <c r="O634" s="61">
        <v>50.7</v>
      </c>
      <c r="P634" s="264"/>
      <c r="Q634" s="264"/>
      <c r="R634" s="36">
        <v>0</v>
      </c>
      <c r="S634" s="37">
        <v>50674.25</v>
      </c>
      <c r="T634" s="62">
        <v>50.7</v>
      </c>
      <c r="U634" s="20"/>
      <c r="V634" s="17" t="s">
        <v>1</v>
      </c>
      <c r="W634" s="47">
        <f t="shared" si="20"/>
        <v>125.4950495049505</v>
      </c>
      <c r="X634" s="47">
        <f t="shared" si="21"/>
        <v>100</v>
      </c>
    </row>
    <row r="635" spans="1:24">
      <c r="A635" s="19"/>
      <c r="B635" s="57" t="s">
        <v>164</v>
      </c>
      <c r="C635" s="58">
        <v>18</v>
      </c>
      <c r="D635" s="59">
        <v>1</v>
      </c>
      <c r="E635" s="59">
        <v>13</v>
      </c>
      <c r="F635" s="60" t="s">
        <v>564</v>
      </c>
      <c r="G635" s="58" t="s">
        <v>162</v>
      </c>
      <c r="H635" s="262"/>
      <c r="I635" s="262"/>
      <c r="J635" s="262"/>
      <c r="K635" s="262"/>
      <c r="L635" s="262"/>
      <c r="M635" s="263"/>
      <c r="N635" s="61">
        <v>535</v>
      </c>
      <c r="O635" s="61">
        <v>535</v>
      </c>
      <c r="P635" s="264"/>
      <c r="Q635" s="264"/>
      <c r="R635" s="36">
        <v>0</v>
      </c>
      <c r="S635" s="37">
        <v>535000</v>
      </c>
      <c r="T635" s="62">
        <v>535</v>
      </c>
      <c r="U635" s="20"/>
      <c r="V635" s="17" t="s">
        <v>1</v>
      </c>
      <c r="W635" s="47">
        <f t="shared" si="20"/>
        <v>100</v>
      </c>
      <c r="X635" s="47">
        <f t="shared" si="21"/>
        <v>100</v>
      </c>
    </row>
    <row r="636" spans="1:24">
      <c r="A636" s="19"/>
      <c r="B636" s="63" t="s">
        <v>563</v>
      </c>
      <c r="C636" s="33">
        <v>18</v>
      </c>
      <c r="D636" s="34">
        <v>2</v>
      </c>
      <c r="E636" s="34">
        <v>0</v>
      </c>
      <c r="F636" s="35" t="s">
        <v>15</v>
      </c>
      <c r="G636" s="33" t="s">
        <v>2</v>
      </c>
      <c r="H636" s="266"/>
      <c r="I636" s="266"/>
      <c r="J636" s="266"/>
      <c r="K636" s="266"/>
      <c r="L636" s="266"/>
      <c r="M636" s="267"/>
      <c r="N636" s="45">
        <v>1695.8</v>
      </c>
      <c r="O636" s="45">
        <v>1695.8</v>
      </c>
      <c r="P636" s="268"/>
      <c r="Q636" s="268"/>
      <c r="R636" s="38">
        <v>0</v>
      </c>
      <c r="S636" s="39">
        <v>1455058.54</v>
      </c>
      <c r="T636" s="40">
        <v>1455.1</v>
      </c>
      <c r="U636" s="64"/>
      <c r="V636" s="65" t="s">
        <v>1</v>
      </c>
      <c r="W636" s="66">
        <f t="shared" si="20"/>
        <v>85.806109210991849</v>
      </c>
      <c r="X636" s="66">
        <f t="shared" si="21"/>
        <v>85.806109210991849</v>
      </c>
    </row>
    <row r="637" spans="1:24">
      <c r="A637" s="19"/>
      <c r="B637" s="57" t="s">
        <v>562</v>
      </c>
      <c r="C637" s="58">
        <v>18</v>
      </c>
      <c r="D637" s="59">
        <v>2</v>
      </c>
      <c r="E637" s="59">
        <v>4</v>
      </c>
      <c r="F637" s="60" t="s">
        <v>15</v>
      </c>
      <c r="G637" s="58" t="s">
        <v>2</v>
      </c>
      <c r="H637" s="262"/>
      <c r="I637" s="262"/>
      <c r="J637" s="262"/>
      <c r="K637" s="262"/>
      <c r="L637" s="262"/>
      <c r="M637" s="263"/>
      <c r="N637" s="61">
        <v>1695.8</v>
      </c>
      <c r="O637" s="61">
        <v>1695.8</v>
      </c>
      <c r="P637" s="264"/>
      <c r="Q637" s="264"/>
      <c r="R637" s="36">
        <v>0</v>
      </c>
      <c r="S637" s="37">
        <v>1455058.54</v>
      </c>
      <c r="T637" s="62">
        <v>1455.1</v>
      </c>
      <c r="U637" s="20"/>
      <c r="V637" s="17" t="s">
        <v>1</v>
      </c>
      <c r="W637" s="47">
        <f t="shared" si="20"/>
        <v>85.806109210991849</v>
      </c>
      <c r="X637" s="47">
        <f t="shared" si="21"/>
        <v>85.806109210991849</v>
      </c>
    </row>
    <row r="638" spans="1:24" ht="22.5">
      <c r="A638" s="19"/>
      <c r="B638" s="57" t="s">
        <v>31</v>
      </c>
      <c r="C638" s="58">
        <v>18</v>
      </c>
      <c r="D638" s="59">
        <v>2</v>
      </c>
      <c r="E638" s="59">
        <v>4</v>
      </c>
      <c r="F638" s="60" t="s">
        <v>30</v>
      </c>
      <c r="G638" s="58" t="s">
        <v>2</v>
      </c>
      <c r="H638" s="262"/>
      <c r="I638" s="262"/>
      <c r="J638" s="262"/>
      <c r="K638" s="262"/>
      <c r="L638" s="262"/>
      <c r="M638" s="263"/>
      <c r="N638" s="61">
        <v>1695.8</v>
      </c>
      <c r="O638" s="61">
        <v>1695.8</v>
      </c>
      <c r="P638" s="264"/>
      <c r="Q638" s="264"/>
      <c r="R638" s="36">
        <v>0</v>
      </c>
      <c r="S638" s="37">
        <v>1455058.54</v>
      </c>
      <c r="T638" s="62">
        <v>1455.1</v>
      </c>
      <c r="U638" s="20"/>
      <c r="V638" s="17" t="s">
        <v>1</v>
      </c>
      <c r="W638" s="47">
        <f t="shared" si="20"/>
        <v>85.806109210991849</v>
      </c>
      <c r="X638" s="47">
        <f t="shared" si="21"/>
        <v>85.806109210991849</v>
      </c>
    </row>
    <row r="639" spans="1:24" ht="33.75">
      <c r="A639" s="19"/>
      <c r="B639" s="57" t="s">
        <v>254</v>
      </c>
      <c r="C639" s="58">
        <v>18</v>
      </c>
      <c r="D639" s="59">
        <v>2</v>
      </c>
      <c r="E639" s="59">
        <v>4</v>
      </c>
      <c r="F639" s="60" t="s">
        <v>253</v>
      </c>
      <c r="G639" s="58" t="s">
        <v>2</v>
      </c>
      <c r="H639" s="262"/>
      <c r="I639" s="262"/>
      <c r="J639" s="262"/>
      <c r="K639" s="262"/>
      <c r="L639" s="262"/>
      <c r="M639" s="263"/>
      <c r="N639" s="61">
        <v>1186.9000000000001</v>
      </c>
      <c r="O639" s="61">
        <v>1186.9000000000001</v>
      </c>
      <c r="P639" s="264"/>
      <c r="Q639" s="264"/>
      <c r="R639" s="36">
        <v>0</v>
      </c>
      <c r="S639" s="37">
        <v>946213.04</v>
      </c>
      <c r="T639" s="62">
        <v>946.2</v>
      </c>
      <c r="U639" s="20"/>
      <c r="V639" s="17" t="s">
        <v>1</v>
      </c>
      <c r="W639" s="47">
        <f t="shared" si="20"/>
        <v>79.72027972027972</v>
      </c>
      <c r="X639" s="47">
        <f t="shared" si="21"/>
        <v>79.72027972027972</v>
      </c>
    </row>
    <row r="640" spans="1:24" ht="33.75">
      <c r="A640" s="19"/>
      <c r="B640" s="57" t="s">
        <v>561</v>
      </c>
      <c r="C640" s="58">
        <v>18</v>
      </c>
      <c r="D640" s="59">
        <v>2</v>
      </c>
      <c r="E640" s="59">
        <v>4</v>
      </c>
      <c r="F640" s="60" t="s">
        <v>560</v>
      </c>
      <c r="G640" s="58" t="s">
        <v>2</v>
      </c>
      <c r="H640" s="262"/>
      <c r="I640" s="262"/>
      <c r="J640" s="262"/>
      <c r="K640" s="262"/>
      <c r="L640" s="262"/>
      <c r="M640" s="263"/>
      <c r="N640" s="61">
        <v>1186.9000000000001</v>
      </c>
      <c r="O640" s="61">
        <v>1186.9000000000001</v>
      </c>
      <c r="P640" s="264"/>
      <c r="Q640" s="264"/>
      <c r="R640" s="36">
        <v>0</v>
      </c>
      <c r="S640" s="37">
        <v>946213.04</v>
      </c>
      <c r="T640" s="62">
        <v>946.2</v>
      </c>
      <c r="U640" s="20"/>
      <c r="V640" s="17" t="s">
        <v>1</v>
      </c>
      <c r="W640" s="47">
        <f t="shared" si="20"/>
        <v>79.72027972027972</v>
      </c>
      <c r="X640" s="47">
        <f t="shared" si="21"/>
        <v>79.72027972027972</v>
      </c>
    </row>
    <row r="641" spans="1:24" ht="22.5">
      <c r="A641" s="19"/>
      <c r="B641" s="57" t="s">
        <v>559</v>
      </c>
      <c r="C641" s="58">
        <v>18</v>
      </c>
      <c r="D641" s="59">
        <v>2</v>
      </c>
      <c r="E641" s="59">
        <v>4</v>
      </c>
      <c r="F641" s="60" t="s">
        <v>558</v>
      </c>
      <c r="G641" s="58" t="s">
        <v>2</v>
      </c>
      <c r="H641" s="262"/>
      <c r="I641" s="262"/>
      <c r="J641" s="262"/>
      <c r="K641" s="262"/>
      <c r="L641" s="262"/>
      <c r="M641" s="263"/>
      <c r="N641" s="61">
        <v>1186.9000000000001</v>
      </c>
      <c r="O641" s="61">
        <v>1186.9000000000001</v>
      </c>
      <c r="P641" s="264"/>
      <c r="Q641" s="264"/>
      <c r="R641" s="36">
        <v>0</v>
      </c>
      <c r="S641" s="37">
        <v>946213.04</v>
      </c>
      <c r="T641" s="62">
        <v>946.2</v>
      </c>
      <c r="U641" s="20"/>
      <c r="V641" s="17" t="s">
        <v>1</v>
      </c>
      <c r="W641" s="47">
        <f t="shared" si="20"/>
        <v>79.72027972027972</v>
      </c>
      <c r="X641" s="47">
        <f t="shared" si="21"/>
        <v>79.72027972027972</v>
      </c>
    </row>
    <row r="642" spans="1:24" ht="22.5">
      <c r="A642" s="19"/>
      <c r="B642" s="57" t="s">
        <v>37</v>
      </c>
      <c r="C642" s="58">
        <v>18</v>
      </c>
      <c r="D642" s="59">
        <v>2</v>
      </c>
      <c r="E642" s="59">
        <v>4</v>
      </c>
      <c r="F642" s="60" t="s">
        <v>558</v>
      </c>
      <c r="G642" s="58" t="s">
        <v>36</v>
      </c>
      <c r="H642" s="262"/>
      <c r="I642" s="262"/>
      <c r="J642" s="262"/>
      <c r="K642" s="262"/>
      <c r="L642" s="262"/>
      <c r="M642" s="263"/>
      <c r="N642" s="61">
        <v>1186.9000000000001</v>
      </c>
      <c r="O642" s="61">
        <v>1186.9000000000001</v>
      </c>
      <c r="P642" s="264"/>
      <c r="Q642" s="264"/>
      <c r="R642" s="36">
        <v>0</v>
      </c>
      <c r="S642" s="37">
        <v>946213.04</v>
      </c>
      <c r="T642" s="62">
        <v>946.2</v>
      </c>
      <c r="U642" s="20"/>
      <c r="V642" s="17" t="s">
        <v>1</v>
      </c>
      <c r="W642" s="47">
        <f t="shared" si="20"/>
        <v>79.72027972027972</v>
      </c>
      <c r="X642" s="47">
        <f t="shared" si="21"/>
        <v>79.72027972027972</v>
      </c>
    </row>
    <row r="643" spans="1:24" ht="22.5">
      <c r="A643" s="19"/>
      <c r="B643" s="57" t="s">
        <v>35</v>
      </c>
      <c r="C643" s="58">
        <v>18</v>
      </c>
      <c r="D643" s="59">
        <v>2</v>
      </c>
      <c r="E643" s="59">
        <v>4</v>
      </c>
      <c r="F643" s="60" t="s">
        <v>558</v>
      </c>
      <c r="G643" s="58" t="s">
        <v>33</v>
      </c>
      <c r="H643" s="262"/>
      <c r="I643" s="262"/>
      <c r="J643" s="262"/>
      <c r="K643" s="262"/>
      <c r="L643" s="262"/>
      <c r="M643" s="263"/>
      <c r="N643" s="61">
        <v>1186.9000000000001</v>
      </c>
      <c r="O643" s="61">
        <v>1186.9000000000001</v>
      </c>
      <c r="P643" s="264"/>
      <c r="Q643" s="264"/>
      <c r="R643" s="36">
        <v>0</v>
      </c>
      <c r="S643" s="37">
        <v>946213.04</v>
      </c>
      <c r="T643" s="62">
        <v>946.2</v>
      </c>
      <c r="U643" s="20"/>
      <c r="V643" s="17" t="s">
        <v>1</v>
      </c>
      <c r="W643" s="47">
        <f t="shared" si="20"/>
        <v>79.72027972027972</v>
      </c>
      <c r="X643" s="47">
        <f t="shared" si="21"/>
        <v>79.72027972027972</v>
      </c>
    </row>
    <row r="644" spans="1:24" ht="33.75">
      <c r="A644" s="19"/>
      <c r="B644" s="57" t="s">
        <v>557</v>
      </c>
      <c r="C644" s="58">
        <v>18</v>
      </c>
      <c r="D644" s="59">
        <v>2</v>
      </c>
      <c r="E644" s="59">
        <v>4</v>
      </c>
      <c r="F644" s="60" t="s">
        <v>556</v>
      </c>
      <c r="G644" s="58" t="s">
        <v>2</v>
      </c>
      <c r="H644" s="262"/>
      <c r="I644" s="262"/>
      <c r="J644" s="262"/>
      <c r="K644" s="262"/>
      <c r="L644" s="262"/>
      <c r="M644" s="263"/>
      <c r="N644" s="61">
        <v>508.9</v>
      </c>
      <c r="O644" s="61">
        <v>508.9</v>
      </c>
      <c r="P644" s="264"/>
      <c r="Q644" s="264"/>
      <c r="R644" s="36">
        <v>0</v>
      </c>
      <c r="S644" s="37">
        <v>508845.5</v>
      </c>
      <c r="T644" s="62">
        <v>508.9</v>
      </c>
      <c r="U644" s="20"/>
      <c r="V644" s="17" t="s">
        <v>1</v>
      </c>
      <c r="W644" s="47">
        <f t="shared" si="20"/>
        <v>100</v>
      </c>
      <c r="X644" s="47">
        <f t="shared" si="21"/>
        <v>100</v>
      </c>
    </row>
    <row r="645" spans="1:24" ht="33.75">
      <c r="A645" s="19"/>
      <c r="B645" s="57" t="s">
        <v>555</v>
      </c>
      <c r="C645" s="58">
        <v>18</v>
      </c>
      <c r="D645" s="59">
        <v>2</v>
      </c>
      <c r="E645" s="59">
        <v>4</v>
      </c>
      <c r="F645" s="60" t="s">
        <v>554</v>
      </c>
      <c r="G645" s="58" t="s">
        <v>2</v>
      </c>
      <c r="H645" s="262"/>
      <c r="I645" s="262"/>
      <c r="J645" s="262"/>
      <c r="K645" s="262"/>
      <c r="L645" s="262"/>
      <c r="M645" s="263"/>
      <c r="N645" s="61">
        <v>14.5</v>
      </c>
      <c r="O645" s="61">
        <v>14.5</v>
      </c>
      <c r="P645" s="264"/>
      <c r="Q645" s="264"/>
      <c r="R645" s="36">
        <v>0</v>
      </c>
      <c r="S645" s="37">
        <v>14500</v>
      </c>
      <c r="T645" s="62">
        <v>14.5</v>
      </c>
      <c r="U645" s="20"/>
      <c r="V645" s="17" t="s">
        <v>1</v>
      </c>
      <c r="W645" s="47">
        <f t="shared" ref="W645:W708" si="22">SUM(T645/N645*100)</f>
        <v>100</v>
      </c>
      <c r="X645" s="47">
        <f t="shared" ref="X645:X708" si="23">SUM(T645/O645*100)</f>
        <v>100</v>
      </c>
    </row>
    <row r="646" spans="1:24" ht="33.75">
      <c r="A646" s="19"/>
      <c r="B646" s="57" t="s">
        <v>553</v>
      </c>
      <c r="C646" s="58">
        <v>18</v>
      </c>
      <c r="D646" s="59">
        <v>2</v>
      </c>
      <c r="E646" s="59">
        <v>4</v>
      </c>
      <c r="F646" s="60" t="s">
        <v>552</v>
      </c>
      <c r="G646" s="58" t="s">
        <v>2</v>
      </c>
      <c r="H646" s="262"/>
      <c r="I646" s="262"/>
      <c r="J646" s="262"/>
      <c r="K646" s="262"/>
      <c r="L646" s="262"/>
      <c r="M646" s="263"/>
      <c r="N646" s="61">
        <v>14.5</v>
      </c>
      <c r="O646" s="61">
        <v>14.5</v>
      </c>
      <c r="P646" s="264"/>
      <c r="Q646" s="264"/>
      <c r="R646" s="36">
        <v>0</v>
      </c>
      <c r="S646" s="37">
        <v>14500</v>
      </c>
      <c r="T646" s="62">
        <v>14.5</v>
      </c>
      <c r="U646" s="20"/>
      <c r="V646" s="17" t="s">
        <v>1</v>
      </c>
      <c r="W646" s="47">
        <f t="shared" si="22"/>
        <v>100</v>
      </c>
      <c r="X646" s="47">
        <f t="shared" si="23"/>
        <v>100</v>
      </c>
    </row>
    <row r="647" spans="1:24" ht="22.5">
      <c r="A647" s="19"/>
      <c r="B647" s="57" t="s">
        <v>37</v>
      </c>
      <c r="C647" s="58">
        <v>18</v>
      </c>
      <c r="D647" s="59">
        <v>2</v>
      </c>
      <c r="E647" s="59">
        <v>4</v>
      </c>
      <c r="F647" s="60" t="s">
        <v>552</v>
      </c>
      <c r="G647" s="58" t="s">
        <v>36</v>
      </c>
      <c r="H647" s="262"/>
      <c r="I647" s="262"/>
      <c r="J647" s="262"/>
      <c r="K647" s="262"/>
      <c r="L647" s="262"/>
      <c r="M647" s="263"/>
      <c r="N647" s="61">
        <v>14.5</v>
      </c>
      <c r="O647" s="61">
        <v>14.5</v>
      </c>
      <c r="P647" s="264"/>
      <c r="Q647" s="264"/>
      <c r="R647" s="36">
        <v>0</v>
      </c>
      <c r="S647" s="37">
        <v>14500</v>
      </c>
      <c r="T647" s="62">
        <v>14.5</v>
      </c>
      <c r="U647" s="20"/>
      <c r="V647" s="17" t="s">
        <v>1</v>
      </c>
      <c r="W647" s="47">
        <f t="shared" si="22"/>
        <v>100</v>
      </c>
      <c r="X647" s="47">
        <f t="shared" si="23"/>
        <v>100</v>
      </c>
    </row>
    <row r="648" spans="1:24" ht="22.5">
      <c r="A648" s="19"/>
      <c r="B648" s="57" t="s">
        <v>35</v>
      </c>
      <c r="C648" s="58">
        <v>18</v>
      </c>
      <c r="D648" s="59">
        <v>2</v>
      </c>
      <c r="E648" s="59">
        <v>4</v>
      </c>
      <c r="F648" s="60" t="s">
        <v>552</v>
      </c>
      <c r="G648" s="58" t="s">
        <v>33</v>
      </c>
      <c r="H648" s="262"/>
      <c r="I648" s="262"/>
      <c r="J648" s="262"/>
      <c r="K648" s="262"/>
      <c r="L648" s="262"/>
      <c r="M648" s="263"/>
      <c r="N648" s="61">
        <v>14.5</v>
      </c>
      <c r="O648" s="61">
        <v>14.5</v>
      </c>
      <c r="P648" s="264"/>
      <c r="Q648" s="264"/>
      <c r="R648" s="36">
        <v>0</v>
      </c>
      <c r="S648" s="37">
        <v>14500</v>
      </c>
      <c r="T648" s="62">
        <v>14.5</v>
      </c>
      <c r="U648" s="20"/>
      <c r="V648" s="17" t="s">
        <v>1</v>
      </c>
      <c r="W648" s="47">
        <f t="shared" si="22"/>
        <v>100</v>
      </c>
      <c r="X648" s="47">
        <f t="shared" si="23"/>
        <v>100</v>
      </c>
    </row>
    <row r="649" spans="1:24" ht="33.75">
      <c r="A649" s="19"/>
      <c r="B649" s="57" t="s">
        <v>551</v>
      </c>
      <c r="C649" s="58">
        <v>18</v>
      </c>
      <c r="D649" s="59">
        <v>2</v>
      </c>
      <c r="E649" s="59">
        <v>4</v>
      </c>
      <c r="F649" s="60" t="s">
        <v>550</v>
      </c>
      <c r="G649" s="58" t="s">
        <v>2</v>
      </c>
      <c r="H649" s="262"/>
      <c r="I649" s="262"/>
      <c r="J649" s="262"/>
      <c r="K649" s="262"/>
      <c r="L649" s="262"/>
      <c r="M649" s="263"/>
      <c r="N649" s="61">
        <v>440</v>
      </c>
      <c r="O649" s="61">
        <v>440</v>
      </c>
      <c r="P649" s="264"/>
      <c r="Q649" s="264"/>
      <c r="R649" s="36">
        <v>0</v>
      </c>
      <c r="S649" s="37">
        <v>440000</v>
      </c>
      <c r="T649" s="62">
        <v>440</v>
      </c>
      <c r="U649" s="20"/>
      <c r="V649" s="17" t="s">
        <v>1</v>
      </c>
      <c r="W649" s="47">
        <f t="shared" si="22"/>
        <v>100</v>
      </c>
      <c r="X649" s="47">
        <f t="shared" si="23"/>
        <v>100</v>
      </c>
    </row>
    <row r="650" spans="1:24" ht="33.75">
      <c r="A650" s="19"/>
      <c r="B650" s="57" t="s">
        <v>549</v>
      </c>
      <c r="C650" s="58">
        <v>18</v>
      </c>
      <c r="D650" s="59">
        <v>2</v>
      </c>
      <c r="E650" s="59">
        <v>4</v>
      </c>
      <c r="F650" s="60" t="s">
        <v>548</v>
      </c>
      <c r="G650" s="58" t="s">
        <v>2</v>
      </c>
      <c r="H650" s="262"/>
      <c r="I650" s="262"/>
      <c r="J650" s="262"/>
      <c r="K650" s="262"/>
      <c r="L650" s="262"/>
      <c r="M650" s="263"/>
      <c r="N650" s="61">
        <v>440</v>
      </c>
      <c r="O650" s="61">
        <v>440</v>
      </c>
      <c r="P650" s="264"/>
      <c r="Q650" s="264"/>
      <c r="R650" s="36">
        <v>0</v>
      </c>
      <c r="S650" s="37">
        <v>440000</v>
      </c>
      <c r="T650" s="62">
        <v>440</v>
      </c>
      <c r="U650" s="20"/>
      <c r="V650" s="17" t="s">
        <v>1</v>
      </c>
      <c r="W650" s="47">
        <f t="shared" si="22"/>
        <v>100</v>
      </c>
      <c r="X650" s="47">
        <f t="shared" si="23"/>
        <v>100</v>
      </c>
    </row>
    <row r="651" spans="1:24" ht="22.5">
      <c r="A651" s="19"/>
      <c r="B651" s="57" t="s">
        <v>37</v>
      </c>
      <c r="C651" s="58">
        <v>18</v>
      </c>
      <c r="D651" s="59">
        <v>2</v>
      </c>
      <c r="E651" s="59">
        <v>4</v>
      </c>
      <c r="F651" s="60" t="s">
        <v>548</v>
      </c>
      <c r="G651" s="58" t="s">
        <v>36</v>
      </c>
      <c r="H651" s="262"/>
      <c r="I651" s="262"/>
      <c r="J651" s="262"/>
      <c r="K651" s="262"/>
      <c r="L651" s="262"/>
      <c r="M651" s="263"/>
      <c r="N651" s="61">
        <v>440</v>
      </c>
      <c r="O651" s="61">
        <v>440</v>
      </c>
      <c r="P651" s="264"/>
      <c r="Q651" s="264"/>
      <c r="R651" s="36">
        <v>0</v>
      </c>
      <c r="S651" s="37">
        <v>440000</v>
      </c>
      <c r="T651" s="62">
        <v>440</v>
      </c>
      <c r="U651" s="20"/>
      <c r="V651" s="17" t="s">
        <v>1</v>
      </c>
      <c r="W651" s="47">
        <f t="shared" si="22"/>
        <v>100</v>
      </c>
      <c r="X651" s="47">
        <f t="shared" si="23"/>
        <v>100</v>
      </c>
    </row>
    <row r="652" spans="1:24" ht="22.5">
      <c r="A652" s="19"/>
      <c r="B652" s="57" t="s">
        <v>35</v>
      </c>
      <c r="C652" s="58">
        <v>18</v>
      </c>
      <c r="D652" s="59">
        <v>2</v>
      </c>
      <c r="E652" s="59">
        <v>4</v>
      </c>
      <c r="F652" s="60" t="s">
        <v>548</v>
      </c>
      <c r="G652" s="58" t="s">
        <v>33</v>
      </c>
      <c r="H652" s="262"/>
      <c r="I652" s="262"/>
      <c r="J652" s="262"/>
      <c r="K652" s="262"/>
      <c r="L652" s="262"/>
      <c r="M652" s="263"/>
      <c r="N652" s="61">
        <v>440</v>
      </c>
      <c r="O652" s="61">
        <v>440</v>
      </c>
      <c r="P652" s="264"/>
      <c r="Q652" s="264"/>
      <c r="R652" s="36">
        <v>0</v>
      </c>
      <c r="S652" s="37">
        <v>440000</v>
      </c>
      <c r="T652" s="62">
        <v>440</v>
      </c>
      <c r="U652" s="20"/>
      <c r="V652" s="17" t="s">
        <v>1</v>
      </c>
      <c r="W652" s="47">
        <f t="shared" si="22"/>
        <v>100</v>
      </c>
      <c r="X652" s="47">
        <f t="shared" si="23"/>
        <v>100</v>
      </c>
    </row>
    <row r="653" spans="1:24" ht="33.75">
      <c r="A653" s="19"/>
      <c r="B653" s="57" t="s">
        <v>547</v>
      </c>
      <c r="C653" s="58">
        <v>18</v>
      </c>
      <c r="D653" s="59">
        <v>2</v>
      </c>
      <c r="E653" s="59">
        <v>4</v>
      </c>
      <c r="F653" s="60" t="s">
        <v>546</v>
      </c>
      <c r="G653" s="58" t="s">
        <v>2</v>
      </c>
      <c r="H653" s="262"/>
      <c r="I653" s="262"/>
      <c r="J653" s="262"/>
      <c r="K653" s="262"/>
      <c r="L653" s="262"/>
      <c r="M653" s="263"/>
      <c r="N653" s="61">
        <v>54.4</v>
      </c>
      <c r="O653" s="61">
        <v>54.4</v>
      </c>
      <c r="P653" s="264"/>
      <c r="Q653" s="264"/>
      <c r="R653" s="36">
        <v>0</v>
      </c>
      <c r="S653" s="37">
        <v>54345.5</v>
      </c>
      <c r="T653" s="62">
        <v>54.4</v>
      </c>
      <c r="U653" s="20"/>
      <c r="V653" s="17" t="s">
        <v>1</v>
      </c>
      <c r="W653" s="47">
        <f t="shared" si="22"/>
        <v>100</v>
      </c>
      <c r="X653" s="47">
        <f t="shared" si="23"/>
        <v>100</v>
      </c>
    </row>
    <row r="654" spans="1:24" ht="33.75">
      <c r="A654" s="19"/>
      <c r="B654" s="57" t="s">
        <v>545</v>
      </c>
      <c r="C654" s="58">
        <v>18</v>
      </c>
      <c r="D654" s="59">
        <v>2</v>
      </c>
      <c r="E654" s="59">
        <v>4</v>
      </c>
      <c r="F654" s="60" t="s">
        <v>544</v>
      </c>
      <c r="G654" s="58" t="s">
        <v>2</v>
      </c>
      <c r="H654" s="262"/>
      <c r="I654" s="262"/>
      <c r="J654" s="262"/>
      <c r="K654" s="262"/>
      <c r="L654" s="262"/>
      <c r="M654" s="263"/>
      <c r="N654" s="61">
        <v>54.4</v>
      </c>
      <c r="O654" s="61">
        <v>54.4</v>
      </c>
      <c r="P654" s="264"/>
      <c r="Q654" s="264"/>
      <c r="R654" s="36">
        <v>0</v>
      </c>
      <c r="S654" s="37">
        <v>54345.5</v>
      </c>
      <c r="T654" s="62">
        <v>54.4</v>
      </c>
      <c r="U654" s="20"/>
      <c r="V654" s="17" t="s">
        <v>1</v>
      </c>
      <c r="W654" s="47">
        <f t="shared" si="22"/>
        <v>100</v>
      </c>
      <c r="X654" s="47">
        <f t="shared" si="23"/>
        <v>100</v>
      </c>
    </row>
    <row r="655" spans="1:24" ht="22.5">
      <c r="A655" s="19"/>
      <c r="B655" s="57" t="s">
        <v>37</v>
      </c>
      <c r="C655" s="58">
        <v>18</v>
      </c>
      <c r="D655" s="59">
        <v>2</v>
      </c>
      <c r="E655" s="59">
        <v>4</v>
      </c>
      <c r="F655" s="60" t="s">
        <v>544</v>
      </c>
      <c r="G655" s="58" t="s">
        <v>36</v>
      </c>
      <c r="H655" s="262"/>
      <c r="I655" s="262"/>
      <c r="J655" s="262"/>
      <c r="K655" s="262"/>
      <c r="L655" s="262"/>
      <c r="M655" s="263"/>
      <c r="N655" s="61">
        <v>54.4</v>
      </c>
      <c r="O655" s="61">
        <v>54.4</v>
      </c>
      <c r="P655" s="264"/>
      <c r="Q655" s="264"/>
      <c r="R655" s="36">
        <v>0</v>
      </c>
      <c r="S655" s="37">
        <v>54345.5</v>
      </c>
      <c r="T655" s="62">
        <v>54.4</v>
      </c>
      <c r="U655" s="20"/>
      <c r="V655" s="17" t="s">
        <v>1</v>
      </c>
      <c r="W655" s="47">
        <f t="shared" si="22"/>
        <v>100</v>
      </c>
      <c r="X655" s="47">
        <f t="shared" si="23"/>
        <v>100</v>
      </c>
    </row>
    <row r="656" spans="1:24" ht="22.5">
      <c r="A656" s="19"/>
      <c r="B656" s="57" t="s">
        <v>35</v>
      </c>
      <c r="C656" s="58">
        <v>18</v>
      </c>
      <c r="D656" s="59">
        <v>2</v>
      </c>
      <c r="E656" s="59">
        <v>4</v>
      </c>
      <c r="F656" s="60" t="s">
        <v>544</v>
      </c>
      <c r="G656" s="58" t="s">
        <v>33</v>
      </c>
      <c r="H656" s="262"/>
      <c r="I656" s="262"/>
      <c r="J656" s="262"/>
      <c r="K656" s="262"/>
      <c r="L656" s="262"/>
      <c r="M656" s="263"/>
      <c r="N656" s="61">
        <v>54.4</v>
      </c>
      <c r="O656" s="61">
        <v>54.4</v>
      </c>
      <c r="P656" s="264"/>
      <c r="Q656" s="264"/>
      <c r="R656" s="36">
        <v>0</v>
      </c>
      <c r="S656" s="37">
        <v>54345.5</v>
      </c>
      <c r="T656" s="62">
        <v>54.4</v>
      </c>
      <c r="U656" s="20"/>
      <c r="V656" s="17" t="s">
        <v>1</v>
      </c>
      <c r="W656" s="47">
        <f t="shared" si="22"/>
        <v>100</v>
      </c>
      <c r="X656" s="47">
        <f t="shared" si="23"/>
        <v>100</v>
      </c>
    </row>
    <row r="657" spans="1:24" ht="22.5">
      <c r="A657" s="19"/>
      <c r="B657" s="63" t="s">
        <v>543</v>
      </c>
      <c r="C657" s="33">
        <v>18</v>
      </c>
      <c r="D657" s="34">
        <v>3</v>
      </c>
      <c r="E657" s="34">
        <v>0</v>
      </c>
      <c r="F657" s="35" t="s">
        <v>15</v>
      </c>
      <c r="G657" s="33" t="s">
        <v>2</v>
      </c>
      <c r="H657" s="266"/>
      <c r="I657" s="266"/>
      <c r="J657" s="266"/>
      <c r="K657" s="266"/>
      <c r="L657" s="266"/>
      <c r="M657" s="267"/>
      <c r="N657" s="45">
        <v>10144.4</v>
      </c>
      <c r="O657" s="45">
        <v>10144.4</v>
      </c>
      <c r="P657" s="268"/>
      <c r="Q657" s="268"/>
      <c r="R657" s="38">
        <v>0</v>
      </c>
      <c r="S657" s="39">
        <v>10069516.77</v>
      </c>
      <c r="T657" s="40">
        <v>10069.5</v>
      </c>
      <c r="U657" s="64"/>
      <c r="V657" s="65" t="s">
        <v>1</v>
      </c>
      <c r="W657" s="66">
        <f t="shared" si="22"/>
        <v>99.261661606403536</v>
      </c>
      <c r="X657" s="66">
        <f t="shared" si="23"/>
        <v>99.261661606403536</v>
      </c>
    </row>
    <row r="658" spans="1:24" ht="33.75">
      <c r="A658" s="19"/>
      <c r="B658" s="57" t="s">
        <v>542</v>
      </c>
      <c r="C658" s="58">
        <v>18</v>
      </c>
      <c r="D658" s="59">
        <v>3</v>
      </c>
      <c r="E658" s="59">
        <v>9</v>
      </c>
      <c r="F658" s="60" t="s">
        <v>15</v>
      </c>
      <c r="G658" s="58" t="s">
        <v>2</v>
      </c>
      <c r="H658" s="262"/>
      <c r="I658" s="262"/>
      <c r="J658" s="262"/>
      <c r="K658" s="262"/>
      <c r="L658" s="262"/>
      <c r="M658" s="263"/>
      <c r="N658" s="61">
        <v>7544.1</v>
      </c>
      <c r="O658" s="61">
        <v>7544.1</v>
      </c>
      <c r="P658" s="264"/>
      <c r="Q658" s="264"/>
      <c r="R658" s="36">
        <v>0</v>
      </c>
      <c r="S658" s="37">
        <v>7482516.7699999996</v>
      </c>
      <c r="T658" s="62">
        <v>7482.5</v>
      </c>
      <c r="U658" s="20"/>
      <c r="V658" s="17" t="s">
        <v>1</v>
      </c>
      <c r="W658" s="47">
        <f t="shared" si="22"/>
        <v>99.183467875558378</v>
      </c>
      <c r="X658" s="47">
        <f t="shared" si="23"/>
        <v>99.183467875558378</v>
      </c>
    </row>
    <row r="659" spans="1:24" ht="22.5">
      <c r="A659" s="19"/>
      <c r="B659" s="57" t="s">
        <v>31</v>
      </c>
      <c r="C659" s="58">
        <v>18</v>
      </c>
      <c r="D659" s="59">
        <v>3</v>
      </c>
      <c r="E659" s="59">
        <v>9</v>
      </c>
      <c r="F659" s="60" t="s">
        <v>30</v>
      </c>
      <c r="G659" s="58" t="s">
        <v>2</v>
      </c>
      <c r="H659" s="262"/>
      <c r="I659" s="262"/>
      <c r="J659" s="262"/>
      <c r="K659" s="262"/>
      <c r="L659" s="262"/>
      <c r="M659" s="263"/>
      <c r="N659" s="61">
        <v>7544.1</v>
      </c>
      <c r="O659" s="61">
        <v>7544.1</v>
      </c>
      <c r="P659" s="264"/>
      <c r="Q659" s="264"/>
      <c r="R659" s="36">
        <v>0</v>
      </c>
      <c r="S659" s="37">
        <v>7482516.7699999996</v>
      </c>
      <c r="T659" s="62">
        <v>7482.5</v>
      </c>
      <c r="U659" s="20"/>
      <c r="V659" s="17" t="s">
        <v>1</v>
      </c>
      <c r="W659" s="47">
        <f t="shared" si="22"/>
        <v>99.183467875558378</v>
      </c>
      <c r="X659" s="47">
        <f t="shared" si="23"/>
        <v>99.183467875558378</v>
      </c>
    </row>
    <row r="660" spans="1:24" ht="33.75">
      <c r="A660" s="19"/>
      <c r="B660" s="57" t="s">
        <v>254</v>
      </c>
      <c r="C660" s="58">
        <v>18</v>
      </c>
      <c r="D660" s="59">
        <v>3</v>
      </c>
      <c r="E660" s="59">
        <v>9</v>
      </c>
      <c r="F660" s="60" t="s">
        <v>253</v>
      </c>
      <c r="G660" s="58" t="s">
        <v>2</v>
      </c>
      <c r="H660" s="262"/>
      <c r="I660" s="262"/>
      <c r="J660" s="262"/>
      <c r="K660" s="262"/>
      <c r="L660" s="262"/>
      <c r="M660" s="263"/>
      <c r="N660" s="61">
        <v>7544.1</v>
      </c>
      <c r="O660" s="61">
        <v>7544.1</v>
      </c>
      <c r="P660" s="264"/>
      <c r="Q660" s="264"/>
      <c r="R660" s="36">
        <v>0</v>
      </c>
      <c r="S660" s="37">
        <v>7482516.7699999996</v>
      </c>
      <c r="T660" s="62">
        <v>7482.5</v>
      </c>
      <c r="U660" s="20"/>
      <c r="V660" s="17" t="s">
        <v>1</v>
      </c>
      <c r="W660" s="47">
        <f t="shared" si="22"/>
        <v>99.183467875558378</v>
      </c>
      <c r="X660" s="47">
        <f t="shared" si="23"/>
        <v>99.183467875558378</v>
      </c>
    </row>
    <row r="661" spans="1:24" ht="33.75">
      <c r="A661" s="19"/>
      <c r="B661" s="57" t="s">
        <v>252</v>
      </c>
      <c r="C661" s="58">
        <v>18</v>
      </c>
      <c r="D661" s="59">
        <v>3</v>
      </c>
      <c r="E661" s="59">
        <v>9</v>
      </c>
      <c r="F661" s="60" t="s">
        <v>251</v>
      </c>
      <c r="G661" s="58" t="s">
        <v>2</v>
      </c>
      <c r="H661" s="262"/>
      <c r="I661" s="262"/>
      <c r="J661" s="262"/>
      <c r="K661" s="262"/>
      <c r="L661" s="262"/>
      <c r="M661" s="263"/>
      <c r="N661" s="61">
        <v>7544.1</v>
      </c>
      <c r="O661" s="61">
        <v>7544.1</v>
      </c>
      <c r="P661" s="264"/>
      <c r="Q661" s="264"/>
      <c r="R661" s="36">
        <v>0</v>
      </c>
      <c r="S661" s="37">
        <v>7482516.7699999996</v>
      </c>
      <c r="T661" s="62">
        <v>7482.5</v>
      </c>
      <c r="U661" s="20"/>
      <c r="V661" s="17" t="s">
        <v>1</v>
      </c>
      <c r="W661" s="47">
        <f t="shared" si="22"/>
        <v>99.183467875558378</v>
      </c>
      <c r="X661" s="47">
        <f t="shared" si="23"/>
        <v>99.183467875558378</v>
      </c>
    </row>
    <row r="662" spans="1:24" ht="22.5">
      <c r="A662" s="19"/>
      <c r="B662" s="57" t="s">
        <v>44</v>
      </c>
      <c r="C662" s="58">
        <v>18</v>
      </c>
      <c r="D662" s="59">
        <v>3</v>
      </c>
      <c r="E662" s="59">
        <v>9</v>
      </c>
      <c r="F662" s="60" t="s">
        <v>541</v>
      </c>
      <c r="G662" s="58" t="s">
        <v>2</v>
      </c>
      <c r="H662" s="262"/>
      <c r="I662" s="262"/>
      <c r="J662" s="262"/>
      <c r="K662" s="262"/>
      <c r="L662" s="262"/>
      <c r="M662" s="263"/>
      <c r="N662" s="61">
        <v>7293.8</v>
      </c>
      <c r="O662" s="61">
        <v>7293.8</v>
      </c>
      <c r="P662" s="264"/>
      <c r="Q662" s="264"/>
      <c r="R662" s="36">
        <v>0</v>
      </c>
      <c r="S662" s="37">
        <v>7289806.3599999994</v>
      </c>
      <c r="T662" s="62">
        <v>7289.8</v>
      </c>
      <c r="U662" s="20"/>
      <c r="V662" s="17" t="s">
        <v>1</v>
      </c>
      <c r="W662" s="47">
        <f t="shared" si="22"/>
        <v>99.945158902081218</v>
      </c>
      <c r="X662" s="47">
        <f t="shared" si="23"/>
        <v>99.945158902081218</v>
      </c>
    </row>
    <row r="663" spans="1:24" ht="56.25">
      <c r="A663" s="19"/>
      <c r="B663" s="57" t="s">
        <v>170</v>
      </c>
      <c r="C663" s="58">
        <v>18</v>
      </c>
      <c r="D663" s="59">
        <v>3</v>
      </c>
      <c r="E663" s="59">
        <v>9</v>
      </c>
      <c r="F663" s="60" t="s">
        <v>541</v>
      </c>
      <c r="G663" s="58" t="s">
        <v>169</v>
      </c>
      <c r="H663" s="262"/>
      <c r="I663" s="262"/>
      <c r="J663" s="262"/>
      <c r="K663" s="262"/>
      <c r="L663" s="262"/>
      <c r="M663" s="263"/>
      <c r="N663" s="61">
        <v>7292.8</v>
      </c>
      <c r="O663" s="61">
        <v>7292.8</v>
      </c>
      <c r="P663" s="264"/>
      <c r="Q663" s="264"/>
      <c r="R663" s="36">
        <v>0</v>
      </c>
      <c r="S663" s="37">
        <v>7289326.4799999995</v>
      </c>
      <c r="T663" s="62">
        <v>7289.3</v>
      </c>
      <c r="U663" s="20"/>
      <c r="V663" s="17" t="s">
        <v>1</v>
      </c>
      <c r="W663" s="47">
        <f t="shared" si="22"/>
        <v>99.952007459412016</v>
      </c>
      <c r="X663" s="47">
        <f t="shared" si="23"/>
        <v>99.952007459412016</v>
      </c>
    </row>
    <row r="664" spans="1:24">
      <c r="A664" s="19"/>
      <c r="B664" s="57" t="s">
        <v>168</v>
      </c>
      <c r="C664" s="58">
        <v>18</v>
      </c>
      <c r="D664" s="59">
        <v>3</v>
      </c>
      <c r="E664" s="59">
        <v>9</v>
      </c>
      <c r="F664" s="60" t="s">
        <v>541</v>
      </c>
      <c r="G664" s="58" t="s">
        <v>167</v>
      </c>
      <c r="H664" s="262"/>
      <c r="I664" s="262"/>
      <c r="J664" s="262"/>
      <c r="K664" s="262"/>
      <c r="L664" s="262"/>
      <c r="M664" s="263"/>
      <c r="N664" s="61">
        <v>7292.8</v>
      </c>
      <c r="O664" s="61">
        <v>7292.8</v>
      </c>
      <c r="P664" s="264"/>
      <c r="Q664" s="264"/>
      <c r="R664" s="36">
        <v>0</v>
      </c>
      <c r="S664" s="37">
        <v>7289326.4799999995</v>
      </c>
      <c r="T664" s="62">
        <v>7289.3</v>
      </c>
      <c r="U664" s="20"/>
      <c r="V664" s="17" t="s">
        <v>1</v>
      </c>
      <c r="W664" s="47">
        <f t="shared" si="22"/>
        <v>99.952007459412016</v>
      </c>
      <c r="X664" s="47">
        <f t="shared" si="23"/>
        <v>99.952007459412016</v>
      </c>
    </row>
    <row r="665" spans="1:24">
      <c r="A665" s="19"/>
      <c r="B665" s="57" t="s">
        <v>166</v>
      </c>
      <c r="C665" s="58">
        <v>18</v>
      </c>
      <c r="D665" s="59">
        <v>3</v>
      </c>
      <c r="E665" s="59">
        <v>9</v>
      </c>
      <c r="F665" s="60" t="s">
        <v>541</v>
      </c>
      <c r="G665" s="58" t="s">
        <v>165</v>
      </c>
      <c r="H665" s="262"/>
      <c r="I665" s="262"/>
      <c r="J665" s="262"/>
      <c r="K665" s="262"/>
      <c r="L665" s="262"/>
      <c r="M665" s="263"/>
      <c r="N665" s="61">
        <v>1</v>
      </c>
      <c r="O665" s="61">
        <v>1</v>
      </c>
      <c r="P665" s="264"/>
      <c r="Q665" s="264"/>
      <c r="R665" s="36">
        <v>0</v>
      </c>
      <c r="S665" s="37">
        <v>479.88</v>
      </c>
      <c r="T665" s="62">
        <v>0.5</v>
      </c>
      <c r="U665" s="20"/>
      <c r="V665" s="17" t="s">
        <v>1</v>
      </c>
      <c r="W665" s="47">
        <f t="shared" si="22"/>
        <v>50</v>
      </c>
      <c r="X665" s="47">
        <f t="shared" si="23"/>
        <v>50</v>
      </c>
    </row>
    <row r="666" spans="1:24">
      <c r="A666" s="19"/>
      <c r="B666" s="57" t="s">
        <v>164</v>
      </c>
      <c r="C666" s="58">
        <v>18</v>
      </c>
      <c r="D666" s="59">
        <v>3</v>
      </c>
      <c r="E666" s="59">
        <v>9</v>
      </c>
      <c r="F666" s="60" t="s">
        <v>541</v>
      </c>
      <c r="G666" s="58" t="s">
        <v>162</v>
      </c>
      <c r="H666" s="262"/>
      <c r="I666" s="262"/>
      <c r="J666" s="262"/>
      <c r="K666" s="262"/>
      <c r="L666" s="262"/>
      <c r="M666" s="263"/>
      <c r="N666" s="61">
        <v>1</v>
      </c>
      <c r="O666" s="61">
        <v>1</v>
      </c>
      <c r="P666" s="264"/>
      <c r="Q666" s="264"/>
      <c r="R666" s="36">
        <v>0</v>
      </c>
      <c r="S666" s="37">
        <v>479.88</v>
      </c>
      <c r="T666" s="62">
        <v>0.5</v>
      </c>
      <c r="U666" s="20"/>
      <c r="V666" s="17" t="s">
        <v>1</v>
      </c>
      <c r="W666" s="47">
        <f t="shared" si="22"/>
        <v>50</v>
      </c>
      <c r="X666" s="47">
        <f t="shared" si="23"/>
        <v>50</v>
      </c>
    </row>
    <row r="667" spans="1:24" ht="22.5">
      <c r="A667" s="19"/>
      <c r="B667" s="57" t="s">
        <v>42</v>
      </c>
      <c r="C667" s="58">
        <v>18</v>
      </c>
      <c r="D667" s="59">
        <v>3</v>
      </c>
      <c r="E667" s="59">
        <v>9</v>
      </c>
      <c r="F667" s="60" t="s">
        <v>250</v>
      </c>
      <c r="G667" s="58" t="s">
        <v>2</v>
      </c>
      <c r="H667" s="262"/>
      <c r="I667" s="262"/>
      <c r="J667" s="262"/>
      <c r="K667" s="262"/>
      <c r="L667" s="262"/>
      <c r="M667" s="263"/>
      <c r="N667" s="61">
        <v>250.3</v>
      </c>
      <c r="O667" s="61">
        <v>250.3</v>
      </c>
      <c r="P667" s="264"/>
      <c r="Q667" s="264"/>
      <c r="R667" s="36">
        <v>0</v>
      </c>
      <c r="S667" s="37">
        <v>192710.41</v>
      </c>
      <c r="T667" s="62">
        <v>192.7</v>
      </c>
      <c r="U667" s="20"/>
      <c r="V667" s="17" t="s">
        <v>1</v>
      </c>
      <c r="W667" s="47">
        <f t="shared" si="22"/>
        <v>76.987614862165401</v>
      </c>
      <c r="X667" s="47">
        <f t="shared" si="23"/>
        <v>76.987614862165401</v>
      </c>
    </row>
    <row r="668" spans="1:24" ht="56.25">
      <c r="A668" s="19"/>
      <c r="B668" s="57" t="s">
        <v>170</v>
      </c>
      <c r="C668" s="58">
        <v>18</v>
      </c>
      <c r="D668" s="59">
        <v>3</v>
      </c>
      <c r="E668" s="59">
        <v>9</v>
      </c>
      <c r="F668" s="60" t="s">
        <v>250</v>
      </c>
      <c r="G668" s="58" t="s">
        <v>169</v>
      </c>
      <c r="H668" s="262"/>
      <c r="I668" s="262"/>
      <c r="J668" s="262"/>
      <c r="K668" s="262"/>
      <c r="L668" s="262"/>
      <c r="M668" s="263"/>
      <c r="N668" s="61">
        <v>10</v>
      </c>
      <c r="O668" s="61">
        <v>10</v>
      </c>
      <c r="P668" s="264"/>
      <c r="Q668" s="264"/>
      <c r="R668" s="36">
        <v>0</v>
      </c>
      <c r="S668" s="37">
        <v>3136</v>
      </c>
      <c r="T668" s="62">
        <v>3.1</v>
      </c>
      <c r="U668" s="20"/>
      <c r="V668" s="17" t="s">
        <v>1</v>
      </c>
      <c r="W668" s="47">
        <f t="shared" si="22"/>
        <v>31</v>
      </c>
      <c r="X668" s="47">
        <f t="shared" si="23"/>
        <v>31</v>
      </c>
    </row>
    <row r="669" spans="1:24">
      <c r="A669" s="19"/>
      <c r="B669" s="57" t="s">
        <v>168</v>
      </c>
      <c r="C669" s="58">
        <v>18</v>
      </c>
      <c r="D669" s="59">
        <v>3</v>
      </c>
      <c r="E669" s="59">
        <v>9</v>
      </c>
      <c r="F669" s="60" t="s">
        <v>250</v>
      </c>
      <c r="G669" s="58" t="s">
        <v>167</v>
      </c>
      <c r="H669" s="262"/>
      <c r="I669" s="262"/>
      <c r="J669" s="262"/>
      <c r="K669" s="262"/>
      <c r="L669" s="262"/>
      <c r="M669" s="263"/>
      <c r="N669" s="61">
        <v>10</v>
      </c>
      <c r="O669" s="61">
        <v>10</v>
      </c>
      <c r="P669" s="264"/>
      <c r="Q669" s="264"/>
      <c r="R669" s="36">
        <v>0</v>
      </c>
      <c r="S669" s="37">
        <v>3136</v>
      </c>
      <c r="T669" s="62">
        <v>3.1</v>
      </c>
      <c r="U669" s="20"/>
      <c r="V669" s="17" t="s">
        <v>1</v>
      </c>
      <c r="W669" s="47">
        <f t="shared" si="22"/>
        <v>31</v>
      </c>
      <c r="X669" s="47">
        <f t="shared" si="23"/>
        <v>31</v>
      </c>
    </row>
    <row r="670" spans="1:24" ht="22.5">
      <c r="A670" s="19"/>
      <c r="B670" s="57" t="s">
        <v>37</v>
      </c>
      <c r="C670" s="58">
        <v>18</v>
      </c>
      <c r="D670" s="59">
        <v>3</v>
      </c>
      <c r="E670" s="59">
        <v>9</v>
      </c>
      <c r="F670" s="60" t="s">
        <v>250</v>
      </c>
      <c r="G670" s="58" t="s">
        <v>36</v>
      </c>
      <c r="H670" s="262"/>
      <c r="I670" s="262"/>
      <c r="J670" s="262"/>
      <c r="K670" s="262"/>
      <c r="L670" s="262"/>
      <c r="M670" s="263"/>
      <c r="N670" s="61">
        <v>239.2</v>
      </c>
      <c r="O670" s="61">
        <v>239.2</v>
      </c>
      <c r="P670" s="264"/>
      <c r="Q670" s="264"/>
      <c r="R670" s="36">
        <v>0</v>
      </c>
      <c r="S670" s="37">
        <v>188445.93</v>
      </c>
      <c r="T670" s="62">
        <v>188.5</v>
      </c>
      <c r="U670" s="20"/>
      <c r="V670" s="17" t="s">
        <v>1</v>
      </c>
      <c r="W670" s="47">
        <f t="shared" si="22"/>
        <v>78.804347826086968</v>
      </c>
      <c r="X670" s="47">
        <f t="shared" si="23"/>
        <v>78.804347826086968</v>
      </c>
    </row>
    <row r="671" spans="1:24" ht="22.5">
      <c r="A671" s="19"/>
      <c r="B671" s="57" t="s">
        <v>35</v>
      </c>
      <c r="C671" s="58">
        <v>18</v>
      </c>
      <c r="D671" s="59">
        <v>3</v>
      </c>
      <c r="E671" s="59">
        <v>9</v>
      </c>
      <c r="F671" s="60" t="s">
        <v>250</v>
      </c>
      <c r="G671" s="58" t="s">
        <v>33</v>
      </c>
      <c r="H671" s="262"/>
      <c r="I671" s="262"/>
      <c r="J671" s="262"/>
      <c r="K671" s="262"/>
      <c r="L671" s="262"/>
      <c r="M671" s="263"/>
      <c r="N671" s="61">
        <v>239.2</v>
      </c>
      <c r="O671" s="61">
        <v>239.2</v>
      </c>
      <c r="P671" s="264"/>
      <c r="Q671" s="264"/>
      <c r="R671" s="36">
        <v>0</v>
      </c>
      <c r="S671" s="37">
        <v>188445.93</v>
      </c>
      <c r="T671" s="62">
        <v>188.5</v>
      </c>
      <c r="U671" s="20"/>
      <c r="V671" s="17" t="s">
        <v>1</v>
      </c>
      <c r="W671" s="47">
        <f t="shared" si="22"/>
        <v>78.804347826086968</v>
      </c>
      <c r="X671" s="47">
        <f t="shared" si="23"/>
        <v>78.804347826086968</v>
      </c>
    </row>
    <row r="672" spans="1:24">
      <c r="A672" s="19"/>
      <c r="B672" s="57" t="s">
        <v>166</v>
      </c>
      <c r="C672" s="58">
        <v>18</v>
      </c>
      <c r="D672" s="59">
        <v>3</v>
      </c>
      <c r="E672" s="59">
        <v>9</v>
      </c>
      <c r="F672" s="60" t="s">
        <v>250</v>
      </c>
      <c r="G672" s="58" t="s">
        <v>165</v>
      </c>
      <c r="H672" s="262"/>
      <c r="I672" s="262"/>
      <c r="J672" s="262"/>
      <c r="K672" s="262"/>
      <c r="L672" s="262"/>
      <c r="M672" s="263"/>
      <c r="N672" s="61">
        <v>1.1000000000000001</v>
      </c>
      <c r="O672" s="61">
        <v>1.1000000000000001</v>
      </c>
      <c r="P672" s="264"/>
      <c r="Q672" s="264"/>
      <c r="R672" s="36">
        <v>0</v>
      </c>
      <c r="S672" s="37">
        <v>1128.48</v>
      </c>
      <c r="T672" s="62">
        <v>1.1000000000000001</v>
      </c>
      <c r="U672" s="20"/>
      <c r="V672" s="17" t="s">
        <v>1</v>
      </c>
      <c r="W672" s="47">
        <f t="shared" si="22"/>
        <v>100</v>
      </c>
      <c r="X672" s="47">
        <f t="shared" si="23"/>
        <v>100</v>
      </c>
    </row>
    <row r="673" spans="1:24">
      <c r="A673" s="19"/>
      <c r="B673" s="57" t="s">
        <v>164</v>
      </c>
      <c r="C673" s="58">
        <v>18</v>
      </c>
      <c r="D673" s="59">
        <v>3</v>
      </c>
      <c r="E673" s="59">
        <v>9</v>
      </c>
      <c r="F673" s="60" t="s">
        <v>250</v>
      </c>
      <c r="G673" s="58" t="s">
        <v>162</v>
      </c>
      <c r="H673" s="262"/>
      <c r="I673" s="262"/>
      <c r="J673" s="262"/>
      <c r="K673" s="262"/>
      <c r="L673" s="262"/>
      <c r="M673" s="263"/>
      <c r="N673" s="61">
        <v>1.1000000000000001</v>
      </c>
      <c r="O673" s="61">
        <v>1.1000000000000001</v>
      </c>
      <c r="P673" s="264"/>
      <c r="Q673" s="264"/>
      <c r="R673" s="36">
        <v>0</v>
      </c>
      <c r="S673" s="37">
        <v>1128.48</v>
      </c>
      <c r="T673" s="62">
        <v>1.1000000000000001</v>
      </c>
      <c r="U673" s="20"/>
      <c r="V673" s="17" t="s">
        <v>1</v>
      </c>
      <c r="W673" s="47">
        <f t="shared" si="22"/>
        <v>100</v>
      </c>
      <c r="X673" s="47">
        <f t="shared" si="23"/>
        <v>100</v>
      </c>
    </row>
    <row r="674" spans="1:24" ht="22.5">
      <c r="A674" s="19"/>
      <c r="B674" s="57" t="s">
        <v>540</v>
      </c>
      <c r="C674" s="58">
        <v>18</v>
      </c>
      <c r="D674" s="59">
        <v>3</v>
      </c>
      <c r="E674" s="59">
        <v>14</v>
      </c>
      <c r="F674" s="60" t="s">
        <v>15</v>
      </c>
      <c r="G674" s="58" t="s">
        <v>2</v>
      </c>
      <c r="H674" s="262"/>
      <c r="I674" s="262"/>
      <c r="J674" s="262"/>
      <c r="K674" s="262"/>
      <c r="L674" s="262"/>
      <c r="M674" s="263"/>
      <c r="N674" s="61">
        <v>2600.3000000000002</v>
      </c>
      <c r="O674" s="61">
        <v>2600.3000000000002</v>
      </c>
      <c r="P674" s="264"/>
      <c r="Q674" s="264"/>
      <c r="R674" s="36">
        <v>0</v>
      </c>
      <c r="S674" s="37">
        <v>2587000</v>
      </c>
      <c r="T674" s="62">
        <v>2587</v>
      </c>
      <c r="U674" s="20"/>
      <c r="V674" s="17" t="s">
        <v>1</v>
      </c>
      <c r="W674" s="47">
        <f t="shared" si="22"/>
        <v>99.488520555320534</v>
      </c>
      <c r="X674" s="47">
        <f t="shared" si="23"/>
        <v>99.488520555320534</v>
      </c>
    </row>
    <row r="675" spans="1:24" ht="22.5">
      <c r="A675" s="19"/>
      <c r="B675" s="57" t="s">
        <v>31</v>
      </c>
      <c r="C675" s="58">
        <v>18</v>
      </c>
      <c r="D675" s="59">
        <v>3</v>
      </c>
      <c r="E675" s="59">
        <v>14</v>
      </c>
      <c r="F675" s="60" t="s">
        <v>30</v>
      </c>
      <c r="G675" s="58" t="s">
        <v>2</v>
      </c>
      <c r="H675" s="262"/>
      <c r="I675" s="262"/>
      <c r="J675" s="262"/>
      <c r="K675" s="262"/>
      <c r="L675" s="262"/>
      <c r="M675" s="263"/>
      <c r="N675" s="61">
        <v>2600.3000000000002</v>
      </c>
      <c r="O675" s="61">
        <v>2600.3000000000002</v>
      </c>
      <c r="P675" s="264"/>
      <c r="Q675" s="264"/>
      <c r="R675" s="36">
        <v>0</v>
      </c>
      <c r="S675" s="37">
        <v>2587000</v>
      </c>
      <c r="T675" s="62">
        <v>2587</v>
      </c>
      <c r="U675" s="20"/>
      <c r="V675" s="17" t="s">
        <v>1</v>
      </c>
      <c r="W675" s="47">
        <f t="shared" si="22"/>
        <v>99.488520555320534</v>
      </c>
      <c r="X675" s="47">
        <f t="shared" si="23"/>
        <v>99.488520555320534</v>
      </c>
    </row>
    <row r="676" spans="1:24" ht="22.5">
      <c r="A676" s="19"/>
      <c r="B676" s="57" t="s">
        <v>186</v>
      </c>
      <c r="C676" s="58">
        <v>18</v>
      </c>
      <c r="D676" s="59">
        <v>3</v>
      </c>
      <c r="E676" s="59">
        <v>14</v>
      </c>
      <c r="F676" s="60" t="s">
        <v>185</v>
      </c>
      <c r="G676" s="58" t="s">
        <v>2</v>
      </c>
      <c r="H676" s="262"/>
      <c r="I676" s="262"/>
      <c r="J676" s="262"/>
      <c r="K676" s="262"/>
      <c r="L676" s="262"/>
      <c r="M676" s="263"/>
      <c r="N676" s="61">
        <v>2600.3000000000002</v>
      </c>
      <c r="O676" s="61">
        <v>2600.3000000000002</v>
      </c>
      <c r="P676" s="264"/>
      <c r="Q676" s="264"/>
      <c r="R676" s="36">
        <v>0</v>
      </c>
      <c r="S676" s="37">
        <v>2587000</v>
      </c>
      <c r="T676" s="62">
        <v>2587</v>
      </c>
      <c r="U676" s="20"/>
      <c r="V676" s="17" t="s">
        <v>1</v>
      </c>
      <c r="W676" s="47">
        <f t="shared" si="22"/>
        <v>99.488520555320534</v>
      </c>
      <c r="X676" s="47">
        <f t="shared" si="23"/>
        <v>99.488520555320534</v>
      </c>
    </row>
    <row r="677" spans="1:24" ht="67.5">
      <c r="A677" s="19"/>
      <c r="B677" s="57" t="s">
        <v>539</v>
      </c>
      <c r="C677" s="58">
        <v>18</v>
      </c>
      <c r="D677" s="59">
        <v>3</v>
      </c>
      <c r="E677" s="59">
        <v>14</v>
      </c>
      <c r="F677" s="60" t="s">
        <v>538</v>
      </c>
      <c r="G677" s="58" t="s">
        <v>2</v>
      </c>
      <c r="H677" s="262"/>
      <c r="I677" s="262"/>
      <c r="J677" s="262"/>
      <c r="K677" s="262"/>
      <c r="L677" s="262"/>
      <c r="M677" s="263"/>
      <c r="N677" s="61">
        <v>2600.3000000000002</v>
      </c>
      <c r="O677" s="61">
        <v>2600.3000000000002</v>
      </c>
      <c r="P677" s="264"/>
      <c r="Q677" s="264"/>
      <c r="R677" s="36">
        <v>0</v>
      </c>
      <c r="S677" s="37">
        <v>2587000</v>
      </c>
      <c r="T677" s="62">
        <v>2587</v>
      </c>
      <c r="U677" s="20"/>
      <c r="V677" s="17" t="s">
        <v>1</v>
      </c>
      <c r="W677" s="47">
        <f t="shared" si="22"/>
        <v>99.488520555320534</v>
      </c>
      <c r="X677" s="47">
        <f t="shared" si="23"/>
        <v>99.488520555320534</v>
      </c>
    </row>
    <row r="678" spans="1:24">
      <c r="A678" s="19"/>
      <c r="B678" s="57" t="s">
        <v>537</v>
      </c>
      <c r="C678" s="58">
        <v>18</v>
      </c>
      <c r="D678" s="59">
        <v>3</v>
      </c>
      <c r="E678" s="59">
        <v>14</v>
      </c>
      <c r="F678" s="60" t="s">
        <v>536</v>
      </c>
      <c r="G678" s="58" t="s">
        <v>2</v>
      </c>
      <c r="H678" s="262"/>
      <c r="I678" s="262"/>
      <c r="J678" s="262"/>
      <c r="K678" s="262"/>
      <c r="L678" s="262"/>
      <c r="M678" s="263"/>
      <c r="N678" s="61">
        <v>2587</v>
      </c>
      <c r="O678" s="61">
        <v>2587</v>
      </c>
      <c r="P678" s="264"/>
      <c r="Q678" s="264"/>
      <c r="R678" s="36">
        <v>0</v>
      </c>
      <c r="S678" s="37">
        <v>2587000</v>
      </c>
      <c r="T678" s="62">
        <v>2587</v>
      </c>
      <c r="U678" s="20"/>
      <c r="V678" s="17" t="s">
        <v>1</v>
      </c>
      <c r="W678" s="47">
        <f t="shared" si="22"/>
        <v>100</v>
      </c>
      <c r="X678" s="47">
        <f t="shared" si="23"/>
        <v>100</v>
      </c>
    </row>
    <row r="679" spans="1:24" ht="22.5">
      <c r="A679" s="19"/>
      <c r="B679" s="57" t="s">
        <v>37</v>
      </c>
      <c r="C679" s="58">
        <v>18</v>
      </c>
      <c r="D679" s="59">
        <v>3</v>
      </c>
      <c r="E679" s="59">
        <v>14</v>
      </c>
      <c r="F679" s="60" t="s">
        <v>536</v>
      </c>
      <c r="G679" s="58" t="s">
        <v>36</v>
      </c>
      <c r="H679" s="262"/>
      <c r="I679" s="262"/>
      <c r="J679" s="262"/>
      <c r="K679" s="262"/>
      <c r="L679" s="262"/>
      <c r="M679" s="263"/>
      <c r="N679" s="61">
        <v>2587</v>
      </c>
      <c r="O679" s="61">
        <v>2587</v>
      </c>
      <c r="P679" s="264"/>
      <c r="Q679" s="264"/>
      <c r="R679" s="36">
        <v>0</v>
      </c>
      <c r="S679" s="37">
        <v>2587000</v>
      </c>
      <c r="T679" s="62">
        <v>2587</v>
      </c>
      <c r="U679" s="20"/>
      <c r="V679" s="17" t="s">
        <v>1</v>
      </c>
      <c r="W679" s="47">
        <f t="shared" si="22"/>
        <v>100</v>
      </c>
      <c r="X679" s="47">
        <f t="shared" si="23"/>
        <v>100</v>
      </c>
    </row>
    <row r="680" spans="1:24" ht="22.5">
      <c r="A680" s="19"/>
      <c r="B680" s="57" t="s">
        <v>35</v>
      </c>
      <c r="C680" s="58">
        <v>18</v>
      </c>
      <c r="D680" s="59">
        <v>3</v>
      </c>
      <c r="E680" s="59">
        <v>14</v>
      </c>
      <c r="F680" s="60" t="s">
        <v>536</v>
      </c>
      <c r="G680" s="58" t="s">
        <v>33</v>
      </c>
      <c r="H680" s="262"/>
      <c r="I680" s="262"/>
      <c r="J680" s="262"/>
      <c r="K680" s="262"/>
      <c r="L680" s="262"/>
      <c r="M680" s="263"/>
      <c r="N680" s="61">
        <v>2587</v>
      </c>
      <c r="O680" s="61">
        <v>2587</v>
      </c>
      <c r="P680" s="264"/>
      <c r="Q680" s="264"/>
      <c r="R680" s="36">
        <v>0</v>
      </c>
      <c r="S680" s="37">
        <v>2587000</v>
      </c>
      <c r="T680" s="62">
        <v>2587</v>
      </c>
      <c r="U680" s="20"/>
      <c r="V680" s="17" t="s">
        <v>1</v>
      </c>
      <c r="W680" s="47">
        <f t="shared" si="22"/>
        <v>100</v>
      </c>
      <c r="X680" s="47">
        <f t="shared" si="23"/>
        <v>100</v>
      </c>
    </row>
    <row r="681" spans="1:24">
      <c r="A681" s="19"/>
      <c r="B681" s="57" t="s">
        <v>535</v>
      </c>
      <c r="C681" s="58">
        <v>18</v>
      </c>
      <c r="D681" s="59">
        <v>3</v>
      </c>
      <c r="E681" s="59">
        <v>14</v>
      </c>
      <c r="F681" s="60" t="s">
        <v>534</v>
      </c>
      <c r="G681" s="58" t="s">
        <v>2</v>
      </c>
      <c r="H681" s="262"/>
      <c r="I681" s="262"/>
      <c r="J681" s="262"/>
      <c r="K681" s="262"/>
      <c r="L681" s="262"/>
      <c r="M681" s="263"/>
      <c r="N681" s="61">
        <v>13.3</v>
      </c>
      <c r="O681" s="61">
        <v>13.3</v>
      </c>
      <c r="P681" s="264"/>
      <c r="Q681" s="264"/>
      <c r="R681" s="36">
        <v>0</v>
      </c>
      <c r="S681" s="37">
        <v>0</v>
      </c>
      <c r="T681" s="62">
        <v>0</v>
      </c>
      <c r="U681" s="20"/>
      <c r="V681" s="17" t="s">
        <v>1</v>
      </c>
      <c r="W681" s="47">
        <f t="shared" si="22"/>
        <v>0</v>
      </c>
      <c r="X681" s="47">
        <f t="shared" si="23"/>
        <v>0</v>
      </c>
    </row>
    <row r="682" spans="1:24" ht="22.5">
      <c r="A682" s="19"/>
      <c r="B682" s="57" t="s">
        <v>37</v>
      </c>
      <c r="C682" s="58">
        <v>18</v>
      </c>
      <c r="D682" s="59">
        <v>3</v>
      </c>
      <c r="E682" s="59">
        <v>14</v>
      </c>
      <c r="F682" s="60" t="s">
        <v>534</v>
      </c>
      <c r="G682" s="58" t="s">
        <v>36</v>
      </c>
      <c r="H682" s="262"/>
      <c r="I682" s="262"/>
      <c r="J682" s="262"/>
      <c r="K682" s="262"/>
      <c r="L682" s="262"/>
      <c r="M682" s="263"/>
      <c r="N682" s="61">
        <v>13.3</v>
      </c>
      <c r="O682" s="61">
        <v>13.3</v>
      </c>
      <c r="P682" s="264"/>
      <c r="Q682" s="264"/>
      <c r="R682" s="36">
        <v>0</v>
      </c>
      <c r="S682" s="37">
        <v>0</v>
      </c>
      <c r="T682" s="62">
        <v>0</v>
      </c>
      <c r="U682" s="20"/>
      <c r="V682" s="17" t="s">
        <v>1</v>
      </c>
      <c r="W682" s="47">
        <f t="shared" si="22"/>
        <v>0</v>
      </c>
      <c r="X682" s="47">
        <f t="shared" si="23"/>
        <v>0</v>
      </c>
    </row>
    <row r="683" spans="1:24" ht="22.5">
      <c r="A683" s="19"/>
      <c r="B683" s="57" t="s">
        <v>35</v>
      </c>
      <c r="C683" s="58">
        <v>18</v>
      </c>
      <c r="D683" s="59">
        <v>3</v>
      </c>
      <c r="E683" s="59">
        <v>14</v>
      </c>
      <c r="F683" s="60" t="s">
        <v>534</v>
      </c>
      <c r="G683" s="58" t="s">
        <v>33</v>
      </c>
      <c r="H683" s="262"/>
      <c r="I683" s="262"/>
      <c r="J683" s="262"/>
      <c r="K683" s="262"/>
      <c r="L683" s="262"/>
      <c r="M683" s="263"/>
      <c r="N683" s="61">
        <v>13.3</v>
      </c>
      <c r="O683" s="61">
        <v>13.3</v>
      </c>
      <c r="P683" s="264"/>
      <c r="Q683" s="264"/>
      <c r="R683" s="36">
        <v>0</v>
      </c>
      <c r="S683" s="37">
        <v>0</v>
      </c>
      <c r="T683" s="62">
        <v>0</v>
      </c>
      <c r="U683" s="20"/>
      <c r="V683" s="17" t="s">
        <v>1</v>
      </c>
      <c r="W683" s="47">
        <f t="shared" si="22"/>
        <v>0</v>
      </c>
      <c r="X683" s="47">
        <f t="shared" si="23"/>
        <v>0</v>
      </c>
    </row>
    <row r="684" spans="1:24">
      <c r="A684" s="19"/>
      <c r="B684" s="63" t="s">
        <v>533</v>
      </c>
      <c r="C684" s="33">
        <v>18</v>
      </c>
      <c r="D684" s="34">
        <v>4</v>
      </c>
      <c r="E684" s="34">
        <v>0</v>
      </c>
      <c r="F684" s="35" t="s">
        <v>15</v>
      </c>
      <c r="G684" s="33" t="s">
        <v>2</v>
      </c>
      <c r="H684" s="266"/>
      <c r="I684" s="266"/>
      <c r="J684" s="266"/>
      <c r="K684" s="266"/>
      <c r="L684" s="266"/>
      <c r="M684" s="267"/>
      <c r="N684" s="45">
        <v>163751.4</v>
      </c>
      <c r="O684" s="45">
        <v>164322.6</v>
      </c>
      <c r="P684" s="268"/>
      <c r="Q684" s="268"/>
      <c r="R684" s="38">
        <v>0</v>
      </c>
      <c r="S684" s="39">
        <v>144044383.58000001</v>
      </c>
      <c r="T684" s="40">
        <v>144044.4</v>
      </c>
      <c r="U684" s="64"/>
      <c r="V684" s="65" t="s">
        <v>1</v>
      </c>
      <c r="W684" s="66">
        <f t="shared" si="22"/>
        <v>87.96529373183985</v>
      </c>
      <c r="X684" s="66">
        <f t="shared" si="23"/>
        <v>87.659518532447748</v>
      </c>
    </row>
    <row r="685" spans="1:24">
      <c r="A685" s="19"/>
      <c r="B685" s="57" t="s">
        <v>532</v>
      </c>
      <c r="C685" s="58">
        <v>18</v>
      </c>
      <c r="D685" s="59">
        <v>4</v>
      </c>
      <c r="E685" s="59">
        <v>8</v>
      </c>
      <c r="F685" s="60" t="s">
        <v>15</v>
      </c>
      <c r="G685" s="58" t="s">
        <v>2</v>
      </c>
      <c r="H685" s="262"/>
      <c r="I685" s="262"/>
      <c r="J685" s="262"/>
      <c r="K685" s="262"/>
      <c r="L685" s="262"/>
      <c r="M685" s="263"/>
      <c r="N685" s="61">
        <v>30917.8</v>
      </c>
      <c r="O685" s="61">
        <v>30917.8</v>
      </c>
      <c r="P685" s="264"/>
      <c r="Q685" s="264"/>
      <c r="R685" s="36">
        <v>0</v>
      </c>
      <c r="S685" s="37">
        <v>30593526.099999998</v>
      </c>
      <c r="T685" s="62">
        <v>30593.5</v>
      </c>
      <c r="U685" s="20"/>
      <c r="V685" s="17" t="s">
        <v>1</v>
      </c>
      <c r="W685" s="47">
        <f t="shared" si="22"/>
        <v>98.951089663559515</v>
      </c>
      <c r="X685" s="47">
        <f t="shared" si="23"/>
        <v>98.951089663559515</v>
      </c>
    </row>
    <row r="686" spans="1:24" ht="33.75">
      <c r="A686" s="19"/>
      <c r="B686" s="57" t="s">
        <v>520</v>
      </c>
      <c r="C686" s="58">
        <v>18</v>
      </c>
      <c r="D686" s="59">
        <v>4</v>
      </c>
      <c r="E686" s="59">
        <v>8</v>
      </c>
      <c r="F686" s="60" t="s">
        <v>519</v>
      </c>
      <c r="G686" s="58" t="s">
        <v>2</v>
      </c>
      <c r="H686" s="262"/>
      <c r="I686" s="262"/>
      <c r="J686" s="262"/>
      <c r="K686" s="262"/>
      <c r="L686" s="262"/>
      <c r="M686" s="263"/>
      <c r="N686" s="61">
        <v>30740.7</v>
      </c>
      <c r="O686" s="61">
        <v>30740.7</v>
      </c>
      <c r="P686" s="264"/>
      <c r="Q686" s="264"/>
      <c r="R686" s="36">
        <v>0</v>
      </c>
      <c r="S686" s="37">
        <v>30416443.199999999</v>
      </c>
      <c r="T686" s="62">
        <v>30416.400000000001</v>
      </c>
      <c r="U686" s="20"/>
      <c r="V686" s="17" t="s">
        <v>1</v>
      </c>
      <c r="W686" s="47">
        <f t="shared" si="22"/>
        <v>98.945046794640334</v>
      </c>
      <c r="X686" s="47">
        <f t="shared" si="23"/>
        <v>98.945046794640334</v>
      </c>
    </row>
    <row r="687" spans="1:24" ht="22.5">
      <c r="A687" s="19"/>
      <c r="B687" s="57" t="s">
        <v>531</v>
      </c>
      <c r="C687" s="58">
        <v>18</v>
      </c>
      <c r="D687" s="59">
        <v>4</v>
      </c>
      <c r="E687" s="59">
        <v>8</v>
      </c>
      <c r="F687" s="60" t="s">
        <v>530</v>
      </c>
      <c r="G687" s="58" t="s">
        <v>2</v>
      </c>
      <c r="H687" s="262"/>
      <c r="I687" s="262"/>
      <c r="J687" s="262"/>
      <c r="K687" s="262"/>
      <c r="L687" s="262"/>
      <c r="M687" s="263"/>
      <c r="N687" s="61">
        <v>30740.7</v>
      </c>
      <c r="O687" s="61">
        <v>30740.7</v>
      </c>
      <c r="P687" s="264"/>
      <c r="Q687" s="264"/>
      <c r="R687" s="36">
        <v>0</v>
      </c>
      <c r="S687" s="37">
        <v>30416443.199999999</v>
      </c>
      <c r="T687" s="62">
        <v>30416.400000000001</v>
      </c>
      <c r="U687" s="20"/>
      <c r="V687" s="17" t="s">
        <v>1</v>
      </c>
      <c r="W687" s="47">
        <f t="shared" si="22"/>
        <v>98.945046794640334</v>
      </c>
      <c r="X687" s="47">
        <f t="shared" si="23"/>
        <v>98.945046794640334</v>
      </c>
    </row>
    <row r="688" spans="1:24" ht="56.25">
      <c r="A688" s="19"/>
      <c r="B688" s="57" t="s">
        <v>529</v>
      </c>
      <c r="C688" s="58">
        <v>18</v>
      </c>
      <c r="D688" s="59">
        <v>4</v>
      </c>
      <c r="E688" s="59">
        <v>8</v>
      </c>
      <c r="F688" s="60" t="s">
        <v>528</v>
      </c>
      <c r="G688" s="58" t="s">
        <v>2</v>
      </c>
      <c r="H688" s="262"/>
      <c r="I688" s="262"/>
      <c r="J688" s="262"/>
      <c r="K688" s="262"/>
      <c r="L688" s="262"/>
      <c r="M688" s="263"/>
      <c r="N688" s="61">
        <v>30740.7</v>
      </c>
      <c r="O688" s="61">
        <v>30740.7</v>
      </c>
      <c r="P688" s="264"/>
      <c r="Q688" s="264"/>
      <c r="R688" s="36">
        <v>0</v>
      </c>
      <c r="S688" s="37">
        <v>30416443.199999999</v>
      </c>
      <c r="T688" s="62">
        <v>30416.400000000001</v>
      </c>
      <c r="U688" s="20"/>
      <c r="V688" s="17" t="s">
        <v>1</v>
      </c>
      <c r="W688" s="47">
        <f t="shared" si="22"/>
        <v>98.945046794640334</v>
      </c>
      <c r="X688" s="47">
        <f t="shared" si="23"/>
        <v>98.945046794640334</v>
      </c>
    </row>
    <row r="689" spans="1:24" ht="45">
      <c r="A689" s="19"/>
      <c r="B689" s="57" t="s">
        <v>527</v>
      </c>
      <c r="C689" s="58">
        <v>18</v>
      </c>
      <c r="D689" s="59">
        <v>4</v>
      </c>
      <c r="E689" s="59">
        <v>8</v>
      </c>
      <c r="F689" s="60" t="s">
        <v>526</v>
      </c>
      <c r="G689" s="58" t="s">
        <v>2</v>
      </c>
      <c r="H689" s="262"/>
      <c r="I689" s="262"/>
      <c r="J689" s="262"/>
      <c r="K689" s="262"/>
      <c r="L689" s="262"/>
      <c r="M689" s="263"/>
      <c r="N689" s="61">
        <v>30740.7</v>
      </c>
      <c r="O689" s="61">
        <v>30740.7</v>
      </c>
      <c r="P689" s="264"/>
      <c r="Q689" s="264"/>
      <c r="R689" s="36">
        <v>0</v>
      </c>
      <c r="S689" s="37">
        <v>30416443.199999999</v>
      </c>
      <c r="T689" s="62">
        <v>30416.400000000001</v>
      </c>
      <c r="U689" s="20"/>
      <c r="V689" s="17" t="s">
        <v>1</v>
      </c>
      <c r="W689" s="47">
        <f t="shared" si="22"/>
        <v>98.945046794640334</v>
      </c>
      <c r="X689" s="47">
        <f t="shared" si="23"/>
        <v>98.945046794640334</v>
      </c>
    </row>
    <row r="690" spans="1:24" ht="22.5">
      <c r="A690" s="19"/>
      <c r="B690" s="57" t="s">
        <v>37</v>
      </c>
      <c r="C690" s="58">
        <v>18</v>
      </c>
      <c r="D690" s="59">
        <v>4</v>
      </c>
      <c r="E690" s="59">
        <v>8</v>
      </c>
      <c r="F690" s="60" t="s">
        <v>526</v>
      </c>
      <c r="G690" s="58" t="s">
        <v>36</v>
      </c>
      <c r="H690" s="262"/>
      <c r="I690" s="262"/>
      <c r="J690" s="262"/>
      <c r="K690" s="262"/>
      <c r="L690" s="262"/>
      <c r="M690" s="263"/>
      <c r="N690" s="61">
        <v>30740.7</v>
      </c>
      <c r="O690" s="61">
        <v>30740.7</v>
      </c>
      <c r="P690" s="264"/>
      <c r="Q690" s="264"/>
      <c r="R690" s="36">
        <v>0</v>
      </c>
      <c r="S690" s="37">
        <v>30416443.199999999</v>
      </c>
      <c r="T690" s="62">
        <v>30416.400000000001</v>
      </c>
      <c r="U690" s="20"/>
      <c r="V690" s="17" t="s">
        <v>1</v>
      </c>
      <c r="W690" s="47">
        <f t="shared" si="22"/>
        <v>98.945046794640334</v>
      </c>
      <c r="X690" s="47">
        <f t="shared" si="23"/>
        <v>98.945046794640334</v>
      </c>
    </row>
    <row r="691" spans="1:24" ht="22.5">
      <c r="A691" s="19"/>
      <c r="B691" s="57" t="s">
        <v>35</v>
      </c>
      <c r="C691" s="58">
        <v>18</v>
      </c>
      <c r="D691" s="59">
        <v>4</v>
      </c>
      <c r="E691" s="59">
        <v>8</v>
      </c>
      <c r="F691" s="60" t="s">
        <v>526</v>
      </c>
      <c r="G691" s="58" t="s">
        <v>33</v>
      </c>
      <c r="H691" s="262"/>
      <c r="I691" s="262"/>
      <c r="J691" s="262"/>
      <c r="K691" s="262"/>
      <c r="L691" s="262"/>
      <c r="M691" s="263"/>
      <c r="N691" s="61">
        <v>30740.7</v>
      </c>
      <c r="O691" s="61">
        <v>30740.7</v>
      </c>
      <c r="P691" s="264"/>
      <c r="Q691" s="264"/>
      <c r="R691" s="36">
        <v>0</v>
      </c>
      <c r="S691" s="37">
        <v>30416443.199999999</v>
      </c>
      <c r="T691" s="62">
        <v>30416.400000000001</v>
      </c>
      <c r="U691" s="20"/>
      <c r="V691" s="17" t="s">
        <v>1</v>
      </c>
      <c r="W691" s="47">
        <f t="shared" si="22"/>
        <v>98.945046794640334</v>
      </c>
      <c r="X691" s="47">
        <f t="shared" si="23"/>
        <v>98.945046794640334</v>
      </c>
    </row>
    <row r="692" spans="1:24" ht="22.5">
      <c r="A692" s="19"/>
      <c r="B692" s="57" t="s">
        <v>275</v>
      </c>
      <c r="C692" s="58">
        <v>18</v>
      </c>
      <c r="D692" s="59">
        <v>4</v>
      </c>
      <c r="E692" s="59">
        <v>8</v>
      </c>
      <c r="F692" s="60" t="s">
        <v>274</v>
      </c>
      <c r="G692" s="58" t="s">
        <v>2</v>
      </c>
      <c r="H692" s="262"/>
      <c r="I692" s="262"/>
      <c r="J692" s="262"/>
      <c r="K692" s="262"/>
      <c r="L692" s="262"/>
      <c r="M692" s="263"/>
      <c r="N692" s="61">
        <v>177.1</v>
      </c>
      <c r="O692" s="61">
        <v>177.1</v>
      </c>
      <c r="P692" s="264"/>
      <c r="Q692" s="264"/>
      <c r="R692" s="36">
        <v>0</v>
      </c>
      <c r="S692" s="37">
        <v>177082.9</v>
      </c>
      <c r="T692" s="62">
        <v>177.1</v>
      </c>
      <c r="U692" s="20"/>
      <c r="V692" s="17" t="s">
        <v>1</v>
      </c>
      <c r="W692" s="47">
        <f t="shared" si="22"/>
        <v>100</v>
      </c>
      <c r="X692" s="47">
        <f t="shared" si="23"/>
        <v>100</v>
      </c>
    </row>
    <row r="693" spans="1:24" ht="33.75">
      <c r="A693" s="19"/>
      <c r="B693" s="57" t="s">
        <v>353</v>
      </c>
      <c r="C693" s="58">
        <v>18</v>
      </c>
      <c r="D693" s="59">
        <v>4</v>
      </c>
      <c r="E693" s="59">
        <v>8</v>
      </c>
      <c r="F693" s="60" t="s">
        <v>352</v>
      </c>
      <c r="G693" s="58" t="s">
        <v>2</v>
      </c>
      <c r="H693" s="262"/>
      <c r="I693" s="262"/>
      <c r="J693" s="262"/>
      <c r="K693" s="262"/>
      <c r="L693" s="262"/>
      <c r="M693" s="263"/>
      <c r="N693" s="61">
        <v>177.1</v>
      </c>
      <c r="O693" s="61">
        <v>177.1</v>
      </c>
      <c r="P693" s="264"/>
      <c r="Q693" s="264"/>
      <c r="R693" s="36">
        <v>0</v>
      </c>
      <c r="S693" s="37">
        <v>177082.9</v>
      </c>
      <c r="T693" s="62">
        <v>177.1</v>
      </c>
      <c r="U693" s="20"/>
      <c r="V693" s="17" t="s">
        <v>1</v>
      </c>
      <c r="W693" s="47">
        <f t="shared" si="22"/>
        <v>100</v>
      </c>
      <c r="X693" s="47">
        <f t="shared" si="23"/>
        <v>100</v>
      </c>
    </row>
    <row r="694" spans="1:24" ht="22.5">
      <c r="A694" s="19"/>
      <c r="B694" s="57" t="s">
        <v>525</v>
      </c>
      <c r="C694" s="58">
        <v>18</v>
      </c>
      <c r="D694" s="59">
        <v>4</v>
      </c>
      <c r="E694" s="59">
        <v>8</v>
      </c>
      <c r="F694" s="60" t="s">
        <v>524</v>
      </c>
      <c r="G694" s="58" t="s">
        <v>2</v>
      </c>
      <c r="H694" s="262"/>
      <c r="I694" s="262"/>
      <c r="J694" s="262"/>
      <c r="K694" s="262"/>
      <c r="L694" s="262"/>
      <c r="M694" s="263"/>
      <c r="N694" s="61">
        <v>177.1</v>
      </c>
      <c r="O694" s="61">
        <v>177.1</v>
      </c>
      <c r="P694" s="264"/>
      <c r="Q694" s="264"/>
      <c r="R694" s="36">
        <v>0</v>
      </c>
      <c r="S694" s="37">
        <v>177082.9</v>
      </c>
      <c r="T694" s="62">
        <v>177.1</v>
      </c>
      <c r="U694" s="20"/>
      <c r="V694" s="17" t="s">
        <v>1</v>
      </c>
      <c r="W694" s="47">
        <f t="shared" si="22"/>
        <v>100</v>
      </c>
      <c r="X694" s="47">
        <f t="shared" si="23"/>
        <v>100</v>
      </c>
    </row>
    <row r="695" spans="1:24" ht="45">
      <c r="A695" s="19"/>
      <c r="B695" s="57" t="s">
        <v>523</v>
      </c>
      <c r="C695" s="58">
        <v>18</v>
      </c>
      <c r="D695" s="59">
        <v>4</v>
      </c>
      <c r="E695" s="59">
        <v>8</v>
      </c>
      <c r="F695" s="60" t="s">
        <v>522</v>
      </c>
      <c r="G695" s="58" t="s">
        <v>2</v>
      </c>
      <c r="H695" s="262"/>
      <c r="I695" s="262"/>
      <c r="J695" s="262"/>
      <c r="K695" s="262"/>
      <c r="L695" s="262"/>
      <c r="M695" s="263"/>
      <c r="N695" s="61">
        <v>177.1</v>
      </c>
      <c r="O695" s="61">
        <v>177.1</v>
      </c>
      <c r="P695" s="264"/>
      <c r="Q695" s="264"/>
      <c r="R695" s="36">
        <v>0</v>
      </c>
      <c r="S695" s="37">
        <v>177082.9</v>
      </c>
      <c r="T695" s="62">
        <v>177.1</v>
      </c>
      <c r="U695" s="20"/>
      <c r="V695" s="17" t="s">
        <v>1</v>
      </c>
      <c r="W695" s="47">
        <f t="shared" si="22"/>
        <v>100</v>
      </c>
      <c r="X695" s="47">
        <f t="shared" si="23"/>
        <v>100</v>
      </c>
    </row>
    <row r="696" spans="1:24">
      <c r="A696" s="19"/>
      <c r="B696" s="57" t="s">
        <v>166</v>
      </c>
      <c r="C696" s="58">
        <v>18</v>
      </c>
      <c r="D696" s="59">
        <v>4</v>
      </c>
      <c r="E696" s="59">
        <v>8</v>
      </c>
      <c r="F696" s="60" t="s">
        <v>522</v>
      </c>
      <c r="G696" s="58" t="s">
        <v>165</v>
      </c>
      <c r="H696" s="262"/>
      <c r="I696" s="262"/>
      <c r="J696" s="262"/>
      <c r="K696" s="262"/>
      <c r="L696" s="262"/>
      <c r="M696" s="263"/>
      <c r="N696" s="61">
        <v>177.1</v>
      </c>
      <c r="O696" s="61">
        <v>177.1</v>
      </c>
      <c r="P696" s="264"/>
      <c r="Q696" s="264"/>
      <c r="R696" s="36">
        <v>0</v>
      </c>
      <c r="S696" s="37">
        <v>177082.9</v>
      </c>
      <c r="T696" s="62">
        <v>177.1</v>
      </c>
      <c r="U696" s="20"/>
      <c r="V696" s="17" t="s">
        <v>1</v>
      </c>
      <c r="W696" s="47">
        <f t="shared" si="22"/>
        <v>100</v>
      </c>
      <c r="X696" s="47">
        <f t="shared" si="23"/>
        <v>100</v>
      </c>
    </row>
    <row r="697" spans="1:24" ht="45">
      <c r="A697" s="19"/>
      <c r="B697" s="57" t="s">
        <v>306</v>
      </c>
      <c r="C697" s="58">
        <v>18</v>
      </c>
      <c r="D697" s="59">
        <v>4</v>
      </c>
      <c r="E697" s="59">
        <v>8</v>
      </c>
      <c r="F697" s="60" t="s">
        <v>522</v>
      </c>
      <c r="G697" s="58" t="s">
        <v>304</v>
      </c>
      <c r="H697" s="262"/>
      <c r="I697" s="262"/>
      <c r="J697" s="262"/>
      <c r="K697" s="262"/>
      <c r="L697" s="262"/>
      <c r="M697" s="263"/>
      <c r="N697" s="61">
        <v>177.1</v>
      </c>
      <c r="O697" s="61">
        <v>177.1</v>
      </c>
      <c r="P697" s="264"/>
      <c r="Q697" s="264"/>
      <c r="R697" s="36">
        <v>0</v>
      </c>
      <c r="S697" s="37">
        <v>177082.9</v>
      </c>
      <c r="T697" s="62">
        <v>177.1</v>
      </c>
      <c r="U697" s="20"/>
      <c r="V697" s="17" t="s">
        <v>1</v>
      </c>
      <c r="W697" s="47">
        <f t="shared" si="22"/>
        <v>100</v>
      </c>
      <c r="X697" s="47">
        <f t="shared" si="23"/>
        <v>100</v>
      </c>
    </row>
    <row r="698" spans="1:24">
      <c r="A698" s="19"/>
      <c r="B698" s="57" t="s">
        <v>521</v>
      </c>
      <c r="C698" s="58">
        <v>18</v>
      </c>
      <c r="D698" s="59">
        <v>4</v>
      </c>
      <c r="E698" s="59">
        <v>9</v>
      </c>
      <c r="F698" s="60" t="s">
        <v>15</v>
      </c>
      <c r="G698" s="58" t="s">
        <v>2</v>
      </c>
      <c r="H698" s="262"/>
      <c r="I698" s="262"/>
      <c r="J698" s="262"/>
      <c r="K698" s="262"/>
      <c r="L698" s="262"/>
      <c r="M698" s="263"/>
      <c r="N698" s="61">
        <v>116697</v>
      </c>
      <c r="O698" s="61">
        <v>117268.2</v>
      </c>
      <c r="P698" s="264"/>
      <c r="Q698" s="264"/>
      <c r="R698" s="36">
        <v>0</v>
      </c>
      <c r="S698" s="37">
        <v>98126262.739999995</v>
      </c>
      <c r="T698" s="62">
        <v>98126.3</v>
      </c>
      <c r="U698" s="20"/>
      <c r="V698" s="17" t="s">
        <v>1</v>
      </c>
      <c r="W698" s="47">
        <f t="shared" si="22"/>
        <v>84.086394680240289</v>
      </c>
      <c r="X698" s="47">
        <f t="shared" si="23"/>
        <v>83.676819461712554</v>
      </c>
    </row>
    <row r="699" spans="1:24" ht="33.75">
      <c r="A699" s="19"/>
      <c r="B699" s="57" t="s">
        <v>520</v>
      </c>
      <c r="C699" s="58">
        <v>18</v>
      </c>
      <c r="D699" s="59">
        <v>4</v>
      </c>
      <c r="E699" s="59">
        <v>9</v>
      </c>
      <c r="F699" s="60" t="s">
        <v>519</v>
      </c>
      <c r="G699" s="58" t="s">
        <v>2</v>
      </c>
      <c r="H699" s="262"/>
      <c r="I699" s="262"/>
      <c r="J699" s="262"/>
      <c r="K699" s="262"/>
      <c r="L699" s="262"/>
      <c r="M699" s="263"/>
      <c r="N699" s="61">
        <v>116697</v>
      </c>
      <c r="O699" s="61">
        <v>117268.2</v>
      </c>
      <c r="P699" s="264"/>
      <c r="Q699" s="264"/>
      <c r="R699" s="36">
        <v>0</v>
      </c>
      <c r="S699" s="37">
        <v>98126262.739999995</v>
      </c>
      <c r="T699" s="62">
        <v>98126.3</v>
      </c>
      <c r="U699" s="20"/>
      <c r="V699" s="17" t="s">
        <v>1</v>
      </c>
      <c r="W699" s="47">
        <f t="shared" si="22"/>
        <v>84.086394680240289</v>
      </c>
      <c r="X699" s="47">
        <f t="shared" si="23"/>
        <v>83.676819461712554</v>
      </c>
    </row>
    <row r="700" spans="1:24">
      <c r="A700" s="19"/>
      <c r="B700" s="57" t="s">
        <v>518</v>
      </c>
      <c r="C700" s="58">
        <v>18</v>
      </c>
      <c r="D700" s="59">
        <v>4</v>
      </c>
      <c r="E700" s="59">
        <v>9</v>
      </c>
      <c r="F700" s="60" t="s">
        <v>517</v>
      </c>
      <c r="G700" s="58" t="s">
        <v>2</v>
      </c>
      <c r="H700" s="262"/>
      <c r="I700" s="262"/>
      <c r="J700" s="262"/>
      <c r="K700" s="262"/>
      <c r="L700" s="262"/>
      <c r="M700" s="263"/>
      <c r="N700" s="61">
        <v>115830.39999999999</v>
      </c>
      <c r="O700" s="61">
        <v>116401.60000000001</v>
      </c>
      <c r="P700" s="264"/>
      <c r="Q700" s="264"/>
      <c r="R700" s="36">
        <v>0</v>
      </c>
      <c r="S700" s="37">
        <v>97446371.319999993</v>
      </c>
      <c r="T700" s="62">
        <v>97446.399999999994</v>
      </c>
      <c r="U700" s="20"/>
      <c r="V700" s="17" t="s">
        <v>1</v>
      </c>
      <c r="W700" s="47">
        <f t="shared" si="22"/>
        <v>84.128518938033537</v>
      </c>
      <c r="X700" s="47">
        <f t="shared" si="23"/>
        <v>83.715687756869315</v>
      </c>
    </row>
    <row r="701" spans="1:24" ht="33.75">
      <c r="A701" s="19"/>
      <c r="B701" s="57" t="s">
        <v>516</v>
      </c>
      <c r="C701" s="58">
        <v>18</v>
      </c>
      <c r="D701" s="59">
        <v>4</v>
      </c>
      <c r="E701" s="59">
        <v>9</v>
      </c>
      <c r="F701" s="60" t="s">
        <v>515</v>
      </c>
      <c r="G701" s="58" t="s">
        <v>2</v>
      </c>
      <c r="H701" s="262"/>
      <c r="I701" s="262"/>
      <c r="J701" s="262"/>
      <c r="K701" s="262"/>
      <c r="L701" s="262"/>
      <c r="M701" s="263"/>
      <c r="N701" s="61">
        <v>57707.9</v>
      </c>
      <c r="O701" s="61">
        <v>58279.1</v>
      </c>
      <c r="P701" s="264"/>
      <c r="Q701" s="264"/>
      <c r="R701" s="36">
        <v>0</v>
      </c>
      <c r="S701" s="37">
        <v>49292025.979999997</v>
      </c>
      <c r="T701" s="62">
        <v>49292</v>
      </c>
      <c r="U701" s="20"/>
      <c r="V701" s="17" t="s">
        <v>1</v>
      </c>
      <c r="W701" s="47">
        <f t="shared" si="22"/>
        <v>85.416381465969124</v>
      </c>
      <c r="X701" s="47">
        <f t="shared" si="23"/>
        <v>84.579205924593893</v>
      </c>
    </row>
    <row r="702" spans="1:24" ht="22.5">
      <c r="A702" s="19"/>
      <c r="B702" s="57" t="s">
        <v>514</v>
      </c>
      <c r="C702" s="58">
        <v>18</v>
      </c>
      <c r="D702" s="59">
        <v>4</v>
      </c>
      <c r="E702" s="59">
        <v>9</v>
      </c>
      <c r="F702" s="60" t="s">
        <v>513</v>
      </c>
      <c r="G702" s="58" t="s">
        <v>2</v>
      </c>
      <c r="H702" s="262"/>
      <c r="I702" s="262"/>
      <c r="J702" s="262"/>
      <c r="K702" s="262"/>
      <c r="L702" s="262"/>
      <c r="M702" s="263"/>
      <c r="N702" s="61">
        <v>2586.4</v>
      </c>
      <c r="O702" s="61">
        <v>3157.6</v>
      </c>
      <c r="P702" s="264"/>
      <c r="Q702" s="264"/>
      <c r="R702" s="36">
        <v>0</v>
      </c>
      <c r="S702" s="37">
        <v>2586350</v>
      </c>
      <c r="T702" s="62">
        <v>2586.3000000000002</v>
      </c>
      <c r="U702" s="20"/>
      <c r="V702" s="17" t="s">
        <v>1</v>
      </c>
      <c r="W702" s="47">
        <f t="shared" si="22"/>
        <v>99.996133622022896</v>
      </c>
      <c r="X702" s="47">
        <f t="shared" si="23"/>
        <v>81.907144666835578</v>
      </c>
    </row>
    <row r="703" spans="1:24" ht="22.5">
      <c r="A703" s="19"/>
      <c r="B703" s="57" t="s">
        <v>37</v>
      </c>
      <c r="C703" s="58">
        <v>18</v>
      </c>
      <c r="D703" s="59">
        <v>4</v>
      </c>
      <c r="E703" s="59">
        <v>9</v>
      </c>
      <c r="F703" s="60" t="s">
        <v>513</v>
      </c>
      <c r="G703" s="58" t="s">
        <v>36</v>
      </c>
      <c r="H703" s="262"/>
      <c r="I703" s="262"/>
      <c r="J703" s="262"/>
      <c r="K703" s="262"/>
      <c r="L703" s="262"/>
      <c r="M703" s="263"/>
      <c r="N703" s="61">
        <v>2586.4</v>
      </c>
      <c r="O703" s="61">
        <v>3157.6</v>
      </c>
      <c r="P703" s="264"/>
      <c r="Q703" s="264"/>
      <c r="R703" s="36">
        <v>0</v>
      </c>
      <c r="S703" s="37">
        <v>2586350</v>
      </c>
      <c r="T703" s="62">
        <v>2586.3000000000002</v>
      </c>
      <c r="U703" s="20"/>
      <c r="V703" s="17" t="s">
        <v>1</v>
      </c>
      <c r="W703" s="47">
        <f t="shared" si="22"/>
        <v>99.996133622022896</v>
      </c>
      <c r="X703" s="47">
        <f t="shared" si="23"/>
        <v>81.907144666835578</v>
      </c>
    </row>
    <row r="704" spans="1:24" ht="22.5">
      <c r="A704" s="19"/>
      <c r="B704" s="57" t="s">
        <v>35</v>
      </c>
      <c r="C704" s="58">
        <v>18</v>
      </c>
      <c r="D704" s="59">
        <v>4</v>
      </c>
      <c r="E704" s="59">
        <v>9</v>
      </c>
      <c r="F704" s="60" t="s">
        <v>513</v>
      </c>
      <c r="G704" s="58" t="s">
        <v>33</v>
      </c>
      <c r="H704" s="262"/>
      <c r="I704" s="262"/>
      <c r="J704" s="262"/>
      <c r="K704" s="262"/>
      <c r="L704" s="262"/>
      <c r="M704" s="263"/>
      <c r="N704" s="61">
        <v>2586.4</v>
      </c>
      <c r="O704" s="61">
        <v>3157.6</v>
      </c>
      <c r="P704" s="264"/>
      <c r="Q704" s="264"/>
      <c r="R704" s="36">
        <v>0</v>
      </c>
      <c r="S704" s="37">
        <v>2586350</v>
      </c>
      <c r="T704" s="62">
        <v>2586.3000000000002</v>
      </c>
      <c r="U704" s="20"/>
      <c r="V704" s="17" t="s">
        <v>1</v>
      </c>
      <c r="W704" s="47">
        <f t="shared" si="22"/>
        <v>99.996133622022896</v>
      </c>
      <c r="X704" s="47">
        <f t="shared" si="23"/>
        <v>81.907144666835578</v>
      </c>
    </row>
    <row r="705" spans="1:24" ht="22.5">
      <c r="A705" s="19"/>
      <c r="B705" s="57" t="s">
        <v>512</v>
      </c>
      <c r="C705" s="58">
        <v>18</v>
      </c>
      <c r="D705" s="59">
        <v>4</v>
      </c>
      <c r="E705" s="59">
        <v>9</v>
      </c>
      <c r="F705" s="60" t="s">
        <v>511</v>
      </c>
      <c r="G705" s="58" t="s">
        <v>2</v>
      </c>
      <c r="H705" s="262"/>
      <c r="I705" s="262"/>
      <c r="J705" s="262"/>
      <c r="K705" s="262"/>
      <c r="L705" s="262"/>
      <c r="M705" s="263"/>
      <c r="N705" s="61">
        <v>11000</v>
      </c>
      <c r="O705" s="61">
        <v>11000</v>
      </c>
      <c r="P705" s="264"/>
      <c r="Q705" s="264"/>
      <c r="R705" s="36">
        <v>0</v>
      </c>
      <c r="S705" s="37">
        <v>8487275.3699999992</v>
      </c>
      <c r="T705" s="62">
        <v>8487.2999999999993</v>
      </c>
      <c r="U705" s="20"/>
      <c r="V705" s="17" t="s">
        <v>1</v>
      </c>
      <c r="W705" s="47">
        <f t="shared" si="22"/>
        <v>77.157272727272712</v>
      </c>
      <c r="X705" s="47">
        <f t="shared" si="23"/>
        <v>77.157272727272712</v>
      </c>
    </row>
    <row r="706" spans="1:24" ht="22.5">
      <c r="A706" s="19"/>
      <c r="B706" s="57" t="s">
        <v>37</v>
      </c>
      <c r="C706" s="58">
        <v>18</v>
      </c>
      <c r="D706" s="59">
        <v>4</v>
      </c>
      <c r="E706" s="59">
        <v>9</v>
      </c>
      <c r="F706" s="60" t="s">
        <v>511</v>
      </c>
      <c r="G706" s="58" t="s">
        <v>36</v>
      </c>
      <c r="H706" s="262"/>
      <c r="I706" s="262"/>
      <c r="J706" s="262"/>
      <c r="K706" s="262"/>
      <c r="L706" s="262"/>
      <c r="M706" s="263"/>
      <c r="N706" s="61">
        <v>11000</v>
      </c>
      <c r="O706" s="61">
        <v>11000</v>
      </c>
      <c r="P706" s="264"/>
      <c r="Q706" s="264"/>
      <c r="R706" s="36">
        <v>0</v>
      </c>
      <c r="S706" s="37">
        <v>8487275.3699999992</v>
      </c>
      <c r="T706" s="62">
        <v>8487.2999999999993</v>
      </c>
      <c r="U706" s="20"/>
      <c r="V706" s="17" t="s">
        <v>1</v>
      </c>
      <c r="W706" s="47">
        <f t="shared" si="22"/>
        <v>77.157272727272712</v>
      </c>
      <c r="X706" s="47">
        <f t="shared" si="23"/>
        <v>77.157272727272712</v>
      </c>
    </row>
    <row r="707" spans="1:24" ht="22.5">
      <c r="A707" s="19"/>
      <c r="B707" s="57" t="s">
        <v>35</v>
      </c>
      <c r="C707" s="58">
        <v>18</v>
      </c>
      <c r="D707" s="59">
        <v>4</v>
      </c>
      <c r="E707" s="59">
        <v>9</v>
      </c>
      <c r="F707" s="60" t="s">
        <v>511</v>
      </c>
      <c r="G707" s="58" t="s">
        <v>33</v>
      </c>
      <c r="H707" s="262"/>
      <c r="I707" s="262"/>
      <c r="J707" s="262"/>
      <c r="K707" s="262"/>
      <c r="L707" s="262"/>
      <c r="M707" s="263"/>
      <c r="N707" s="61">
        <v>11000</v>
      </c>
      <c r="O707" s="61">
        <v>11000</v>
      </c>
      <c r="P707" s="264"/>
      <c r="Q707" s="264"/>
      <c r="R707" s="36">
        <v>0</v>
      </c>
      <c r="S707" s="37">
        <v>8487275.3699999992</v>
      </c>
      <c r="T707" s="62">
        <v>8487.2999999999993</v>
      </c>
      <c r="U707" s="20"/>
      <c r="V707" s="17" t="s">
        <v>1</v>
      </c>
      <c r="W707" s="47">
        <f t="shared" si="22"/>
        <v>77.157272727272712</v>
      </c>
      <c r="X707" s="47">
        <f t="shared" si="23"/>
        <v>77.157272727272712</v>
      </c>
    </row>
    <row r="708" spans="1:24">
      <c r="A708" s="19"/>
      <c r="B708" s="57" t="s">
        <v>510</v>
      </c>
      <c r="C708" s="58">
        <v>18</v>
      </c>
      <c r="D708" s="59">
        <v>4</v>
      </c>
      <c r="E708" s="59">
        <v>9</v>
      </c>
      <c r="F708" s="60" t="s">
        <v>509</v>
      </c>
      <c r="G708" s="58" t="s">
        <v>2</v>
      </c>
      <c r="H708" s="262"/>
      <c r="I708" s="262"/>
      <c r="J708" s="262"/>
      <c r="K708" s="262"/>
      <c r="L708" s="262"/>
      <c r="M708" s="263"/>
      <c r="N708" s="61">
        <v>5084.8</v>
      </c>
      <c r="O708" s="61">
        <v>5084.8</v>
      </c>
      <c r="P708" s="264"/>
      <c r="Q708" s="264"/>
      <c r="R708" s="36">
        <v>0</v>
      </c>
      <c r="S708" s="37">
        <v>508362.36</v>
      </c>
      <c r="T708" s="62">
        <v>508.4</v>
      </c>
      <c r="U708" s="20"/>
      <c r="V708" s="17" t="s">
        <v>1</v>
      </c>
      <c r="W708" s="47">
        <f t="shared" si="22"/>
        <v>9.9984266834487094</v>
      </c>
      <c r="X708" s="47">
        <f t="shared" si="23"/>
        <v>9.9984266834487094</v>
      </c>
    </row>
    <row r="709" spans="1:24" ht="22.5">
      <c r="A709" s="19"/>
      <c r="B709" s="57" t="s">
        <v>37</v>
      </c>
      <c r="C709" s="58">
        <v>18</v>
      </c>
      <c r="D709" s="59">
        <v>4</v>
      </c>
      <c r="E709" s="59">
        <v>9</v>
      </c>
      <c r="F709" s="60" t="s">
        <v>509</v>
      </c>
      <c r="G709" s="58" t="s">
        <v>36</v>
      </c>
      <c r="H709" s="262"/>
      <c r="I709" s="262"/>
      <c r="J709" s="262"/>
      <c r="K709" s="262"/>
      <c r="L709" s="262"/>
      <c r="M709" s="263"/>
      <c r="N709" s="61">
        <v>5084.8</v>
      </c>
      <c r="O709" s="61">
        <v>5084.8</v>
      </c>
      <c r="P709" s="264"/>
      <c r="Q709" s="264"/>
      <c r="R709" s="36">
        <v>0</v>
      </c>
      <c r="S709" s="37">
        <v>508362.36</v>
      </c>
      <c r="T709" s="62">
        <v>508.4</v>
      </c>
      <c r="U709" s="20"/>
      <c r="V709" s="17" t="s">
        <v>1</v>
      </c>
      <c r="W709" s="47">
        <f t="shared" ref="W709:W772" si="24">SUM(T709/N709*100)</f>
        <v>9.9984266834487094</v>
      </c>
      <c r="X709" s="47">
        <f t="shared" ref="X709:X772" si="25">SUM(T709/O709*100)</f>
        <v>9.9984266834487094</v>
      </c>
    </row>
    <row r="710" spans="1:24" ht="22.5">
      <c r="A710" s="19"/>
      <c r="B710" s="57" t="s">
        <v>35</v>
      </c>
      <c r="C710" s="58">
        <v>18</v>
      </c>
      <c r="D710" s="59">
        <v>4</v>
      </c>
      <c r="E710" s="59">
        <v>9</v>
      </c>
      <c r="F710" s="60" t="s">
        <v>509</v>
      </c>
      <c r="G710" s="58" t="s">
        <v>33</v>
      </c>
      <c r="H710" s="262"/>
      <c r="I710" s="262"/>
      <c r="J710" s="262"/>
      <c r="K710" s="262"/>
      <c r="L710" s="262"/>
      <c r="M710" s="263"/>
      <c r="N710" s="61">
        <v>5084.8</v>
      </c>
      <c r="O710" s="61">
        <v>5084.8</v>
      </c>
      <c r="P710" s="264"/>
      <c r="Q710" s="264"/>
      <c r="R710" s="36">
        <v>0</v>
      </c>
      <c r="S710" s="37">
        <v>508362.36</v>
      </c>
      <c r="T710" s="62">
        <v>508.4</v>
      </c>
      <c r="U710" s="20"/>
      <c r="V710" s="17" t="s">
        <v>1</v>
      </c>
      <c r="W710" s="47">
        <f t="shared" si="24"/>
        <v>9.9984266834487094</v>
      </c>
      <c r="X710" s="47">
        <f t="shared" si="25"/>
        <v>9.9984266834487094</v>
      </c>
    </row>
    <row r="711" spans="1:24" ht="67.5">
      <c r="A711" s="19"/>
      <c r="B711" s="57" t="s">
        <v>508</v>
      </c>
      <c r="C711" s="58">
        <v>18</v>
      </c>
      <c r="D711" s="59">
        <v>4</v>
      </c>
      <c r="E711" s="59">
        <v>9</v>
      </c>
      <c r="F711" s="60" t="s">
        <v>507</v>
      </c>
      <c r="G711" s="58" t="s">
        <v>2</v>
      </c>
      <c r="H711" s="262"/>
      <c r="I711" s="262"/>
      <c r="J711" s="262"/>
      <c r="K711" s="262"/>
      <c r="L711" s="262"/>
      <c r="M711" s="263"/>
      <c r="N711" s="61">
        <v>22372</v>
      </c>
      <c r="O711" s="61">
        <v>22372</v>
      </c>
      <c r="P711" s="264"/>
      <c r="Q711" s="264"/>
      <c r="R711" s="36">
        <v>0</v>
      </c>
      <c r="S711" s="37">
        <v>21045322.030000001</v>
      </c>
      <c r="T711" s="62">
        <v>21045.3</v>
      </c>
      <c r="U711" s="20"/>
      <c r="V711" s="17" t="s">
        <v>1</v>
      </c>
      <c r="W711" s="47">
        <f t="shared" si="24"/>
        <v>94.069819417128556</v>
      </c>
      <c r="X711" s="47">
        <f t="shared" si="25"/>
        <v>94.069819417128556</v>
      </c>
    </row>
    <row r="712" spans="1:24" ht="22.5">
      <c r="A712" s="19"/>
      <c r="B712" s="57" t="s">
        <v>37</v>
      </c>
      <c r="C712" s="58">
        <v>18</v>
      </c>
      <c r="D712" s="59">
        <v>4</v>
      </c>
      <c r="E712" s="59">
        <v>9</v>
      </c>
      <c r="F712" s="60" t="s">
        <v>507</v>
      </c>
      <c r="G712" s="58" t="s">
        <v>36</v>
      </c>
      <c r="H712" s="262"/>
      <c r="I712" s="262"/>
      <c r="J712" s="262"/>
      <c r="K712" s="262"/>
      <c r="L712" s="262"/>
      <c r="M712" s="263"/>
      <c r="N712" s="61">
        <v>22372</v>
      </c>
      <c r="O712" s="61">
        <v>22372</v>
      </c>
      <c r="P712" s="264"/>
      <c r="Q712" s="264"/>
      <c r="R712" s="36">
        <v>0</v>
      </c>
      <c r="S712" s="37">
        <v>21045322.030000001</v>
      </c>
      <c r="T712" s="62">
        <v>21045.3</v>
      </c>
      <c r="U712" s="20"/>
      <c r="V712" s="17" t="s">
        <v>1</v>
      </c>
      <c r="W712" s="47">
        <f t="shared" si="24"/>
        <v>94.069819417128556</v>
      </c>
      <c r="X712" s="47">
        <f t="shared" si="25"/>
        <v>94.069819417128556</v>
      </c>
    </row>
    <row r="713" spans="1:24" ht="22.5">
      <c r="A713" s="19"/>
      <c r="B713" s="57" t="s">
        <v>35</v>
      </c>
      <c r="C713" s="58">
        <v>18</v>
      </c>
      <c r="D713" s="59">
        <v>4</v>
      </c>
      <c r="E713" s="59">
        <v>9</v>
      </c>
      <c r="F713" s="60" t="s">
        <v>507</v>
      </c>
      <c r="G713" s="58" t="s">
        <v>33</v>
      </c>
      <c r="H713" s="262"/>
      <c r="I713" s="262"/>
      <c r="J713" s="262"/>
      <c r="K713" s="262"/>
      <c r="L713" s="262"/>
      <c r="M713" s="263"/>
      <c r="N713" s="61">
        <v>22372</v>
      </c>
      <c r="O713" s="61">
        <v>22372</v>
      </c>
      <c r="P713" s="264"/>
      <c r="Q713" s="264"/>
      <c r="R713" s="36">
        <v>0</v>
      </c>
      <c r="S713" s="37">
        <v>21045322.030000001</v>
      </c>
      <c r="T713" s="62">
        <v>21045.3</v>
      </c>
      <c r="U713" s="20"/>
      <c r="V713" s="17" t="s">
        <v>1</v>
      </c>
      <c r="W713" s="47">
        <f t="shared" si="24"/>
        <v>94.069819417128556</v>
      </c>
      <c r="X713" s="47">
        <f t="shared" si="25"/>
        <v>94.069819417128556</v>
      </c>
    </row>
    <row r="714" spans="1:24" ht="67.5">
      <c r="A714" s="19"/>
      <c r="B714" s="57" t="s">
        <v>506</v>
      </c>
      <c r="C714" s="58">
        <v>18</v>
      </c>
      <c r="D714" s="59">
        <v>4</v>
      </c>
      <c r="E714" s="59">
        <v>9</v>
      </c>
      <c r="F714" s="60" t="s">
        <v>505</v>
      </c>
      <c r="G714" s="58" t="s">
        <v>2</v>
      </c>
      <c r="H714" s="262"/>
      <c r="I714" s="262"/>
      <c r="J714" s="262"/>
      <c r="K714" s="262"/>
      <c r="L714" s="262"/>
      <c r="M714" s="263"/>
      <c r="N714" s="61">
        <v>16664.7</v>
      </c>
      <c r="O714" s="61">
        <v>16664.7</v>
      </c>
      <c r="P714" s="264"/>
      <c r="Q714" s="264"/>
      <c r="R714" s="36">
        <v>0</v>
      </c>
      <c r="S714" s="37">
        <v>16664716.220000001</v>
      </c>
      <c r="T714" s="62">
        <v>16664.7</v>
      </c>
      <c r="U714" s="20"/>
      <c r="V714" s="17" t="s">
        <v>1</v>
      </c>
      <c r="W714" s="47">
        <f t="shared" si="24"/>
        <v>100</v>
      </c>
      <c r="X714" s="47">
        <f t="shared" si="25"/>
        <v>100</v>
      </c>
    </row>
    <row r="715" spans="1:24" ht="22.5">
      <c r="A715" s="19"/>
      <c r="B715" s="57" t="s">
        <v>37</v>
      </c>
      <c r="C715" s="58">
        <v>18</v>
      </c>
      <c r="D715" s="59">
        <v>4</v>
      </c>
      <c r="E715" s="59">
        <v>9</v>
      </c>
      <c r="F715" s="60" t="s">
        <v>505</v>
      </c>
      <c r="G715" s="58" t="s">
        <v>36</v>
      </c>
      <c r="H715" s="262"/>
      <c r="I715" s="262"/>
      <c r="J715" s="262"/>
      <c r="K715" s="262"/>
      <c r="L715" s="262"/>
      <c r="M715" s="263"/>
      <c r="N715" s="61">
        <v>16664.7</v>
      </c>
      <c r="O715" s="61">
        <v>16664.7</v>
      </c>
      <c r="P715" s="264"/>
      <c r="Q715" s="264"/>
      <c r="R715" s="36">
        <v>0</v>
      </c>
      <c r="S715" s="37">
        <v>16664716.220000001</v>
      </c>
      <c r="T715" s="62">
        <v>16664.7</v>
      </c>
      <c r="U715" s="20"/>
      <c r="V715" s="17" t="s">
        <v>1</v>
      </c>
      <c r="W715" s="47">
        <f t="shared" si="24"/>
        <v>100</v>
      </c>
      <c r="X715" s="47">
        <f t="shared" si="25"/>
        <v>100</v>
      </c>
    </row>
    <row r="716" spans="1:24" ht="22.5">
      <c r="A716" s="19"/>
      <c r="B716" s="57" t="s">
        <v>35</v>
      </c>
      <c r="C716" s="58">
        <v>18</v>
      </c>
      <c r="D716" s="59">
        <v>4</v>
      </c>
      <c r="E716" s="59">
        <v>9</v>
      </c>
      <c r="F716" s="60" t="s">
        <v>505</v>
      </c>
      <c r="G716" s="58" t="s">
        <v>33</v>
      </c>
      <c r="H716" s="262"/>
      <c r="I716" s="262"/>
      <c r="J716" s="262"/>
      <c r="K716" s="262"/>
      <c r="L716" s="262"/>
      <c r="M716" s="263"/>
      <c r="N716" s="61">
        <v>16664.7</v>
      </c>
      <c r="O716" s="61">
        <v>16664.7</v>
      </c>
      <c r="P716" s="264"/>
      <c r="Q716" s="264"/>
      <c r="R716" s="36">
        <v>0</v>
      </c>
      <c r="S716" s="37">
        <v>16664716.220000001</v>
      </c>
      <c r="T716" s="62">
        <v>16664.7</v>
      </c>
      <c r="U716" s="20"/>
      <c r="V716" s="17" t="s">
        <v>1</v>
      </c>
      <c r="W716" s="47">
        <f t="shared" si="24"/>
        <v>100</v>
      </c>
      <c r="X716" s="47">
        <f t="shared" si="25"/>
        <v>100</v>
      </c>
    </row>
    <row r="717" spans="1:24" ht="56.25">
      <c r="A717" s="19"/>
      <c r="B717" s="57" t="s">
        <v>504</v>
      </c>
      <c r="C717" s="58">
        <v>18</v>
      </c>
      <c r="D717" s="59">
        <v>4</v>
      </c>
      <c r="E717" s="59">
        <v>9</v>
      </c>
      <c r="F717" s="60" t="s">
        <v>503</v>
      </c>
      <c r="G717" s="58" t="s">
        <v>2</v>
      </c>
      <c r="H717" s="262"/>
      <c r="I717" s="262"/>
      <c r="J717" s="262"/>
      <c r="K717" s="262"/>
      <c r="L717" s="262"/>
      <c r="M717" s="263"/>
      <c r="N717" s="61">
        <v>58122.5</v>
      </c>
      <c r="O717" s="61">
        <v>58122.5</v>
      </c>
      <c r="P717" s="264"/>
      <c r="Q717" s="264"/>
      <c r="R717" s="36">
        <v>0</v>
      </c>
      <c r="S717" s="37">
        <v>48154345.339999996</v>
      </c>
      <c r="T717" s="62">
        <v>48154.400000000001</v>
      </c>
      <c r="U717" s="20"/>
      <c r="V717" s="17" t="s">
        <v>1</v>
      </c>
      <c r="W717" s="47">
        <f t="shared" si="24"/>
        <v>82.849843004000178</v>
      </c>
      <c r="X717" s="47">
        <f t="shared" si="25"/>
        <v>82.849843004000178</v>
      </c>
    </row>
    <row r="718" spans="1:24" ht="22.5">
      <c r="A718" s="19"/>
      <c r="B718" s="57" t="s">
        <v>502</v>
      </c>
      <c r="C718" s="58">
        <v>18</v>
      </c>
      <c r="D718" s="59">
        <v>4</v>
      </c>
      <c r="E718" s="59">
        <v>9</v>
      </c>
      <c r="F718" s="60" t="s">
        <v>501</v>
      </c>
      <c r="G718" s="58" t="s">
        <v>2</v>
      </c>
      <c r="H718" s="262"/>
      <c r="I718" s="262"/>
      <c r="J718" s="262"/>
      <c r="K718" s="262"/>
      <c r="L718" s="262"/>
      <c r="M718" s="263"/>
      <c r="N718" s="61">
        <v>7813.6</v>
      </c>
      <c r="O718" s="61">
        <v>7813.6</v>
      </c>
      <c r="P718" s="264"/>
      <c r="Q718" s="264"/>
      <c r="R718" s="36">
        <v>0</v>
      </c>
      <c r="S718" s="37">
        <v>3408604.8</v>
      </c>
      <c r="T718" s="62">
        <v>3408.6</v>
      </c>
      <c r="U718" s="20"/>
      <c r="V718" s="17" t="s">
        <v>1</v>
      </c>
      <c r="W718" s="47">
        <f t="shared" si="24"/>
        <v>43.62393774956486</v>
      </c>
      <c r="X718" s="47">
        <f t="shared" si="25"/>
        <v>43.62393774956486</v>
      </c>
    </row>
    <row r="719" spans="1:24" ht="22.5">
      <c r="A719" s="19"/>
      <c r="B719" s="57" t="s">
        <v>37</v>
      </c>
      <c r="C719" s="58">
        <v>18</v>
      </c>
      <c r="D719" s="59">
        <v>4</v>
      </c>
      <c r="E719" s="59">
        <v>9</v>
      </c>
      <c r="F719" s="60" t="s">
        <v>501</v>
      </c>
      <c r="G719" s="58" t="s">
        <v>36</v>
      </c>
      <c r="H719" s="262"/>
      <c r="I719" s="262"/>
      <c r="J719" s="262"/>
      <c r="K719" s="262"/>
      <c r="L719" s="262"/>
      <c r="M719" s="263"/>
      <c r="N719" s="61">
        <v>7813.6</v>
      </c>
      <c r="O719" s="61">
        <v>7813.6</v>
      </c>
      <c r="P719" s="264"/>
      <c r="Q719" s="264"/>
      <c r="R719" s="36">
        <v>0</v>
      </c>
      <c r="S719" s="37">
        <v>3408604.8</v>
      </c>
      <c r="T719" s="62">
        <v>3408.6</v>
      </c>
      <c r="U719" s="20"/>
      <c r="V719" s="17" t="s">
        <v>1</v>
      </c>
      <c r="W719" s="47">
        <f t="shared" si="24"/>
        <v>43.62393774956486</v>
      </c>
      <c r="X719" s="47">
        <f t="shared" si="25"/>
        <v>43.62393774956486</v>
      </c>
    </row>
    <row r="720" spans="1:24" ht="22.5">
      <c r="A720" s="19"/>
      <c r="B720" s="57" t="s">
        <v>35</v>
      </c>
      <c r="C720" s="58">
        <v>18</v>
      </c>
      <c r="D720" s="59">
        <v>4</v>
      </c>
      <c r="E720" s="59">
        <v>9</v>
      </c>
      <c r="F720" s="60" t="s">
        <v>501</v>
      </c>
      <c r="G720" s="58" t="s">
        <v>33</v>
      </c>
      <c r="H720" s="262"/>
      <c r="I720" s="262"/>
      <c r="J720" s="262"/>
      <c r="K720" s="262"/>
      <c r="L720" s="262"/>
      <c r="M720" s="263"/>
      <c r="N720" s="61">
        <v>7813.6</v>
      </c>
      <c r="O720" s="61">
        <v>7813.6</v>
      </c>
      <c r="P720" s="264"/>
      <c r="Q720" s="264"/>
      <c r="R720" s="36">
        <v>0</v>
      </c>
      <c r="S720" s="37">
        <v>3408604.8</v>
      </c>
      <c r="T720" s="62">
        <v>3408.6</v>
      </c>
      <c r="U720" s="20"/>
      <c r="V720" s="17" t="s">
        <v>1</v>
      </c>
      <c r="W720" s="47">
        <f t="shared" si="24"/>
        <v>43.62393774956486</v>
      </c>
      <c r="X720" s="47">
        <f t="shared" si="25"/>
        <v>43.62393774956486</v>
      </c>
    </row>
    <row r="721" spans="1:24" ht="22.5">
      <c r="A721" s="19"/>
      <c r="B721" s="57" t="s">
        <v>500</v>
      </c>
      <c r="C721" s="58">
        <v>18</v>
      </c>
      <c r="D721" s="59">
        <v>4</v>
      </c>
      <c r="E721" s="59">
        <v>9</v>
      </c>
      <c r="F721" s="60" t="s">
        <v>499</v>
      </c>
      <c r="G721" s="58" t="s">
        <v>2</v>
      </c>
      <c r="H721" s="262"/>
      <c r="I721" s="262"/>
      <c r="J721" s="262"/>
      <c r="K721" s="262"/>
      <c r="L721" s="262"/>
      <c r="M721" s="263"/>
      <c r="N721" s="61">
        <v>13045.1</v>
      </c>
      <c r="O721" s="61">
        <v>13045.1</v>
      </c>
      <c r="P721" s="264"/>
      <c r="Q721" s="264"/>
      <c r="R721" s="36">
        <v>0</v>
      </c>
      <c r="S721" s="37">
        <v>11037362.029999999</v>
      </c>
      <c r="T721" s="62">
        <v>11037.4</v>
      </c>
      <c r="U721" s="20"/>
      <c r="V721" s="17" t="s">
        <v>1</v>
      </c>
      <c r="W721" s="47">
        <f t="shared" si="24"/>
        <v>84.609546879671299</v>
      </c>
      <c r="X721" s="47">
        <f t="shared" si="25"/>
        <v>84.609546879671299</v>
      </c>
    </row>
    <row r="722" spans="1:24" ht="22.5">
      <c r="A722" s="19"/>
      <c r="B722" s="57" t="s">
        <v>37</v>
      </c>
      <c r="C722" s="58">
        <v>18</v>
      </c>
      <c r="D722" s="59">
        <v>4</v>
      </c>
      <c r="E722" s="59">
        <v>9</v>
      </c>
      <c r="F722" s="60" t="s">
        <v>499</v>
      </c>
      <c r="G722" s="58" t="s">
        <v>36</v>
      </c>
      <c r="H722" s="262"/>
      <c r="I722" s="262"/>
      <c r="J722" s="262"/>
      <c r="K722" s="262"/>
      <c r="L722" s="262"/>
      <c r="M722" s="263"/>
      <c r="N722" s="61">
        <v>13045.1</v>
      </c>
      <c r="O722" s="61">
        <v>13045.1</v>
      </c>
      <c r="P722" s="264"/>
      <c r="Q722" s="264"/>
      <c r="R722" s="36">
        <v>0</v>
      </c>
      <c r="S722" s="37">
        <v>11037362.029999999</v>
      </c>
      <c r="T722" s="62">
        <v>11037.4</v>
      </c>
      <c r="U722" s="20"/>
      <c r="V722" s="17" t="s">
        <v>1</v>
      </c>
      <c r="W722" s="47">
        <f t="shared" si="24"/>
        <v>84.609546879671299</v>
      </c>
      <c r="X722" s="47">
        <f t="shared" si="25"/>
        <v>84.609546879671299</v>
      </c>
    </row>
    <row r="723" spans="1:24" ht="22.5">
      <c r="A723" s="19"/>
      <c r="B723" s="57" t="s">
        <v>35</v>
      </c>
      <c r="C723" s="58">
        <v>18</v>
      </c>
      <c r="D723" s="59">
        <v>4</v>
      </c>
      <c r="E723" s="59">
        <v>9</v>
      </c>
      <c r="F723" s="60" t="s">
        <v>499</v>
      </c>
      <c r="G723" s="58" t="s">
        <v>33</v>
      </c>
      <c r="H723" s="262"/>
      <c r="I723" s="262"/>
      <c r="J723" s="262"/>
      <c r="K723" s="262"/>
      <c r="L723" s="262"/>
      <c r="M723" s="263"/>
      <c r="N723" s="61">
        <v>13045.1</v>
      </c>
      <c r="O723" s="61">
        <v>13045.1</v>
      </c>
      <c r="P723" s="264"/>
      <c r="Q723" s="264"/>
      <c r="R723" s="36">
        <v>0</v>
      </c>
      <c r="S723" s="37">
        <v>11037362.029999999</v>
      </c>
      <c r="T723" s="62">
        <v>11037.4</v>
      </c>
      <c r="U723" s="20"/>
      <c r="V723" s="17" t="s">
        <v>1</v>
      </c>
      <c r="W723" s="47">
        <f t="shared" si="24"/>
        <v>84.609546879671299</v>
      </c>
      <c r="X723" s="47">
        <f t="shared" si="25"/>
        <v>84.609546879671299</v>
      </c>
    </row>
    <row r="724" spans="1:24">
      <c r="A724" s="19"/>
      <c r="B724" s="57" t="s">
        <v>498</v>
      </c>
      <c r="C724" s="58">
        <v>18</v>
      </c>
      <c r="D724" s="59">
        <v>4</v>
      </c>
      <c r="E724" s="59">
        <v>9</v>
      </c>
      <c r="F724" s="60" t="s">
        <v>497</v>
      </c>
      <c r="G724" s="58" t="s">
        <v>2</v>
      </c>
      <c r="H724" s="262"/>
      <c r="I724" s="262"/>
      <c r="J724" s="262"/>
      <c r="K724" s="262"/>
      <c r="L724" s="262"/>
      <c r="M724" s="263"/>
      <c r="N724" s="61">
        <v>32775.1</v>
      </c>
      <c r="O724" s="61">
        <v>32775.1</v>
      </c>
      <c r="P724" s="264"/>
      <c r="Q724" s="264"/>
      <c r="R724" s="36">
        <v>0</v>
      </c>
      <c r="S724" s="37">
        <v>29242540.550000001</v>
      </c>
      <c r="T724" s="62">
        <v>29242.6</v>
      </c>
      <c r="U724" s="20"/>
      <c r="V724" s="17" t="s">
        <v>1</v>
      </c>
      <c r="W724" s="47">
        <f t="shared" si="24"/>
        <v>89.222000848204885</v>
      </c>
      <c r="X724" s="47">
        <f t="shared" si="25"/>
        <v>89.222000848204885</v>
      </c>
    </row>
    <row r="725" spans="1:24" ht="22.5">
      <c r="A725" s="19"/>
      <c r="B725" s="57" t="s">
        <v>37</v>
      </c>
      <c r="C725" s="58">
        <v>18</v>
      </c>
      <c r="D725" s="59">
        <v>4</v>
      </c>
      <c r="E725" s="59">
        <v>9</v>
      </c>
      <c r="F725" s="60" t="s">
        <v>497</v>
      </c>
      <c r="G725" s="58" t="s">
        <v>36</v>
      </c>
      <c r="H725" s="262"/>
      <c r="I725" s="262"/>
      <c r="J725" s="262"/>
      <c r="K725" s="262"/>
      <c r="L725" s="262"/>
      <c r="M725" s="263"/>
      <c r="N725" s="61">
        <v>32715.1</v>
      </c>
      <c r="O725" s="61">
        <v>32715.1</v>
      </c>
      <c r="P725" s="264"/>
      <c r="Q725" s="264"/>
      <c r="R725" s="36">
        <v>0</v>
      </c>
      <c r="S725" s="37">
        <v>29182540.550000001</v>
      </c>
      <c r="T725" s="62">
        <v>29182.6</v>
      </c>
      <c r="U725" s="20"/>
      <c r="V725" s="17" t="s">
        <v>1</v>
      </c>
      <c r="W725" s="47">
        <f t="shared" si="24"/>
        <v>89.202233830860976</v>
      </c>
      <c r="X725" s="47">
        <f t="shared" si="25"/>
        <v>89.202233830860976</v>
      </c>
    </row>
    <row r="726" spans="1:24" ht="22.5">
      <c r="A726" s="19"/>
      <c r="B726" s="57" t="s">
        <v>35</v>
      </c>
      <c r="C726" s="58">
        <v>18</v>
      </c>
      <c r="D726" s="59">
        <v>4</v>
      </c>
      <c r="E726" s="59">
        <v>9</v>
      </c>
      <c r="F726" s="60" t="s">
        <v>497</v>
      </c>
      <c r="G726" s="58" t="s">
        <v>33</v>
      </c>
      <c r="H726" s="262"/>
      <c r="I726" s="262"/>
      <c r="J726" s="262"/>
      <c r="K726" s="262"/>
      <c r="L726" s="262"/>
      <c r="M726" s="263"/>
      <c r="N726" s="61">
        <v>32715.1</v>
      </c>
      <c r="O726" s="61">
        <v>32715.1</v>
      </c>
      <c r="P726" s="264"/>
      <c r="Q726" s="264"/>
      <c r="R726" s="36">
        <v>0</v>
      </c>
      <c r="S726" s="37">
        <v>29182540.550000001</v>
      </c>
      <c r="T726" s="62">
        <v>29182.6</v>
      </c>
      <c r="U726" s="20"/>
      <c r="V726" s="17" t="s">
        <v>1</v>
      </c>
      <c r="W726" s="47">
        <f t="shared" si="24"/>
        <v>89.202233830860976</v>
      </c>
      <c r="X726" s="47">
        <f t="shared" si="25"/>
        <v>89.202233830860976</v>
      </c>
    </row>
    <row r="727" spans="1:24">
      <c r="A727" s="19"/>
      <c r="B727" s="57" t="s">
        <v>166</v>
      </c>
      <c r="C727" s="58">
        <v>18</v>
      </c>
      <c r="D727" s="59">
        <v>4</v>
      </c>
      <c r="E727" s="59">
        <v>9</v>
      </c>
      <c r="F727" s="60" t="s">
        <v>497</v>
      </c>
      <c r="G727" s="58" t="s">
        <v>165</v>
      </c>
      <c r="H727" s="262"/>
      <c r="I727" s="262"/>
      <c r="J727" s="262"/>
      <c r="K727" s="262"/>
      <c r="L727" s="262"/>
      <c r="M727" s="263"/>
      <c r="N727" s="61">
        <v>60</v>
      </c>
      <c r="O727" s="61">
        <v>60</v>
      </c>
      <c r="P727" s="264"/>
      <c r="Q727" s="264"/>
      <c r="R727" s="36">
        <v>0</v>
      </c>
      <c r="S727" s="37">
        <v>60000</v>
      </c>
      <c r="T727" s="62">
        <v>60</v>
      </c>
      <c r="U727" s="20"/>
      <c r="V727" s="17" t="s">
        <v>1</v>
      </c>
      <c r="W727" s="47">
        <f t="shared" si="24"/>
        <v>100</v>
      </c>
      <c r="X727" s="47">
        <f t="shared" si="25"/>
        <v>100</v>
      </c>
    </row>
    <row r="728" spans="1:24">
      <c r="A728" s="19"/>
      <c r="B728" s="57" t="s">
        <v>164</v>
      </c>
      <c r="C728" s="58">
        <v>18</v>
      </c>
      <c r="D728" s="59">
        <v>4</v>
      </c>
      <c r="E728" s="59">
        <v>9</v>
      </c>
      <c r="F728" s="60" t="s">
        <v>497</v>
      </c>
      <c r="G728" s="58" t="s">
        <v>162</v>
      </c>
      <c r="H728" s="262"/>
      <c r="I728" s="262"/>
      <c r="J728" s="262"/>
      <c r="K728" s="262"/>
      <c r="L728" s="262"/>
      <c r="M728" s="263"/>
      <c r="N728" s="61">
        <v>60</v>
      </c>
      <c r="O728" s="61">
        <v>60</v>
      </c>
      <c r="P728" s="264"/>
      <c r="Q728" s="264"/>
      <c r="R728" s="36">
        <v>0</v>
      </c>
      <c r="S728" s="37">
        <v>60000</v>
      </c>
      <c r="T728" s="62">
        <v>60</v>
      </c>
      <c r="U728" s="20"/>
      <c r="V728" s="17" t="s">
        <v>1</v>
      </c>
      <c r="W728" s="47">
        <f t="shared" si="24"/>
        <v>100</v>
      </c>
      <c r="X728" s="47">
        <f t="shared" si="25"/>
        <v>100</v>
      </c>
    </row>
    <row r="729" spans="1:24" ht="45">
      <c r="A729" s="19"/>
      <c r="B729" s="57" t="s">
        <v>496</v>
      </c>
      <c r="C729" s="58">
        <v>18</v>
      </c>
      <c r="D729" s="59">
        <v>4</v>
      </c>
      <c r="E729" s="59">
        <v>9</v>
      </c>
      <c r="F729" s="60" t="s">
        <v>495</v>
      </c>
      <c r="G729" s="58" t="s">
        <v>2</v>
      </c>
      <c r="H729" s="262"/>
      <c r="I729" s="262"/>
      <c r="J729" s="262"/>
      <c r="K729" s="262"/>
      <c r="L729" s="262"/>
      <c r="M729" s="263"/>
      <c r="N729" s="61">
        <v>4488.7</v>
      </c>
      <c r="O729" s="61">
        <v>4488.7</v>
      </c>
      <c r="P729" s="264"/>
      <c r="Q729" s="264"/>
      <c r="R729" s="36">
        <v>0</v>
      </c>
      <c r="S729" s="37">
        <v>4465837.96</v>
      </c>
      <c r="T729" s="62">
        <v>4465.8</v>
      </c>
      <c r="U729" s="20"/>
      <c r="V729" s="17" t="s">
        <v>1</v>
      </c>
      <c r="W729" s="47">
        <f t="shared" si="24"/>
        <v>99.489830017599758</v>
      </c>
      <c r="X729" s="47">
        <f t="shared" si="25"/>
        <v>99.489830017599758</v>
      </c>
    </row>
    <row r="730" spans="1:24" ht="22.5">
      <c r="A730" s="19"/>
      <c r="B730" s="57" t="s">
        <v>37</v>
      </c>
      <c r="C730" s="58">
        <v>18</v>
      </c>
      <c r="D730" s="59">
        <v>4</v>
      </c>
      <c r="E730" s="59">
        <v>9</v>
      </c>
      <c r="F730" s="60" t="s">
        <v>495</v>
      </c>
      <c r="G730" s="58" t="s">
        <v>36</v>
      </c>
      <c r="H730" s="262"/>
      <c r="I730" s="262"/>
      <c r="J730" s="262"/>
      <c r="K730" s="262"/>
      <c r="L730" s="262"/>
      <c r="M730" s="263"/>
      <c r="N730" s="61">
        <v>4488.7</v>
      </c>
      <c r="O730" s="61">
        <v>4488.7</v>
      </c>
      <c r="P730" s="264"/>
      <c r="Q730" s="264"/>
      <c r="R730" s="36">
        <v>0</v>
      </c>
      <c r="S730" s="37">
        <v>4465837.96</v>
      </c>
      <c r="T730" s="62">
        <v>4465.8</v>
      </c>
      <c r="U730" s="20"/>
      <c r="V730" s="17" t="s">
        <v>1</v>
      </c>
      <c r="W730" s="47">
        <f t="shared" si="24"/>
        <v>99.489830017599758</v>
      </c>
      <c r="X730" s="47">
        <f t="shared" si="25"/>
        <v>99.489830017599758</v>
      </c>
    </row>
    <row r="731" spans="1:24" ht="22.5">
      <c r="A731" s="19"/>
      <c r="B731" s="57" t="s">
        <v>35</v>
      </c>
      <c r="C731" s="58">
        <v>18</v>
      </c>
      <c r="D731" s="59">
        <v>4</v>
      </c>
      <c r="E731" s="59">
        <v>9</v>
      </c>
      <c r="F731" s="60" t="s">
        <v>495</v>
      </c>
      <c r="G731" s="58" t="s">
        <v>33</v>
      </c>
      <c r="H731" s="262"/>
      <c r="I731" s="262"/>
      <c r="J731" s="262"/>
      <c r="K731" s="262"/>
      <c r="L731" s="262"/>
      <c r="M731" s="263"/>
      <c r="N731" s="61">
        <v>4488.7</v>
      </c>
      <c r="O731" s="61">
        <v>4488.7</v>
      </c>
      <c r="P731" s="264"/>
      <c r="Q731" s="264"/>
      <c r="R731" s="36">
        <v>0</v>
      </c>
      <c r="S731" s="37">
        <v>4465837.96</v>
      </c>
      <c r="T731" s="62">
        <v>4465.8</v>
      </c>
      <c r="U731" s="20"/>
      <c r="V731" s="17" t="s">
        <v>1</v>
      </c>
      <c r="W731" s="47">
        <f t="shared" si="24"/>
        <v>99.489830017599758</v>
      </c>
      <c r="X731" s="47">
        <f t="shared" si="25"/>
        <v>99.489830017599758</v>
      </c>
    </row>
    <row r="732" spans="1:24" ht="22.5">
      <c r="A732" s="19"/>
      <c r="B732" s="57" t="s">
        <v>494</v>
      </c>
      <c r="C732" s="58">
        <v>18</v>
      </c>
      <c r="D732" s="59">
        <v>4</v>
      </c>
      <c r="E732" s="59">
        <v>9</v>
      </c>
      <c r="F732" s="60" t="s">
        <v>493</v>
      </c>
      <c r="G732" s="58" t="s">
        <v>2</v>
      </c>
      <c r="H732" s="262"/>
      <c r="I732" s="262"/>
      <c r="J732" s="262"/>
      <c r="K732" s="262"/>
      <c r="L732" s="262"/>
      <c r="M732" s="263"/>
      <c r="N732" s="61">
        <v>866.6</v>
      </c>
      <c r="O732" s="61">
        <v>866.6</v>
      </c>
      <c r="P732" s="264"/>
      <c r="Q732" s="264"/>
      <c r="R732" s="36">
        <v>0</v>
      </c>
      <c r="S732" s="37">
        <v>679891.41999999993</v>
      </c>
      <c r="T732" s="62">
        <v>679.9</v>
      </c>
      <c r="U732" s="20"/>
      <c r="V732" s="17" t="s">
        <v>1</v>
      </c>
      <c r="W732" s="47">
        <f t="shared" si="24"/>
        <v>78.4560350796215</v>
      </c>
      <c r="X732" s="47">
        <f t="shared" si="25"/>
        <v>78.4560350796215</v>
      </c>
    </row>
    <row r="733" spans="1:24" ht="33.75">
      <c r="A733" s="19"/>
      <c r="B733" s="57" t="s">
        <v>492</v>
      </c>
      <c r="C733" s="58">
        <v>18</v>
      </c>
      <c r="D733" s="59">
        <v>4</v>
      </c>
      <c r="E733" s="59">
        <v>9</v>
      </c>
      <c r="F733" s="60" t="s">
        <v>491</v>
      </c>
      <c r="G733" s="58" t="s">
        <v>2</v>
      </c>
      <c r="H733" s="262"/>
      <c r="I733" s="262"/>
      <c r="J733" s="262"/>
      <c r="K733" s="262"/>
      <c r="L733" s="262"/>
      <c r="M733" s="263"/>
      <c r="N733" s="61">
        <v>866.6</v>
      </c>
      <c r="O733" s="61">
        <v>866.6</v>
      </c>
      <c r="P733" s="264"/>
      <c r="Q733" s="264"/>
      <c r="R733" s="36">
        <v>0</v>
      </c>
      <c r="S733" s="37">
        <v>679891.41999999993</v>
      </c>
      <c r="T733" s="62">
        <v>679.9</v>
      </c>
      <c r="U733" s="20"/>
      <c r="V733" s="17" t="s">
        <v>1</v>
      </c>
      <c r="W733" s="47">
        <f t="shared" si="24"/>
        <v>78.4560350796215</v>
      </c>
      <c r="X733" s="47">
        <f t="shared" si="25"/>
        <v>78.4560350796215</v>
      </c>
    </row>
    <row r="734" spans="1:24" ht="22.5">
      <c r="A734" s="19"/>
      <c r="B734" s="57" t="s">
        <v>490</v>
      </c>
      <c r="C734" s="58">
        <v>18</v>
      </c>
      <c r="D734" s="59">
        <v>4</v>
      </c>
      <c r="E734" s="59">
        <v>9</v>
      </c>
      <c r="F734" s="60" t="s">
        <v>489</v>
      </c>
      <c r="G734" s="58" t="s">
        <v>2</v>
      </c>
      <c r="H734" s="262"/>
      <c r="I734" s="262"/>
      <c r="J734" s="262"/>
      <c r="K734" s="262"/>
      <c r="L734" s="262"/>
      <c r="M734" s="263"/>
      <c r="N734" s="61">
        <v>366.7</v>
      </c>
      <c r="O734" s="61">
        <v>366.7</v>
      </c>
      <c r="P734" s="264"/>
      <c r="Q734" s="264"/>
      <c r="R734" s="36">
        <v>0</v>
      </c>
      <c r="S734" s="37">
        <v>180000</v>
      </c>
      <c r="T734" s="62">
        <v>180</v>
      </c>
      <c r="U734" s="20"/>
      <c r="V734" s="17" t="s">
        <v>1</v>
      </c>
      <c r="W734" s="47">
        <f t="shared" si="24"/>
        <v>49.08644668666485</v>
      </c>
      <c r="X734" s="47">
        <f t="shared" si="25"/>
        <v>49.08644668666485</v>
      </c>
    </row>
    <row r="735" spans="1:24" ht="22.5">
      <c r="A735" s="19"/>
      <c r="B735" s="57" t="s">
        <v>37</v>
      </c>
      <c r="C735" s="58">
        <v>18</v>
      </c>
      <c r="D735" s="59">
        <v>4</v>
      </c>
      <c r="E735" s="59">
        <v>9</v>
      </c>
      <c r="F735" s="60" t="s">
        <v>489</v>
      </c>
      <c r="G735" s="58" t="s">
        <v>36</v>
      </c>
      <c r="H735" s="262"/>
      <c r="I735" s="262"/>
      <c r="J735" s="262"/>
      <c r="K735" s="262"/>
      <c r="L735" s="262"/>
      <c r="M735" s="263"/>
      <c r="N735" s="61">
        <v>366.7</v>
      </c>
      <c r="O735" s="61">
        <v>366.7</v>
      </c>
      <c r="P735" s="264"/>
      <c r="Q735" s="264"/>
      <c r="R735" s="36">
        <v>0</v>
      </c>
      <c r="S735" s="37">
        <v>180000</v>
      </c>
      <c r="T735" s="62">
        <v>180</v>
      </c>
      <c r="U735" s="20"/>
      <c r="V735" s="17" t="s">
        <v>1</v>
      </c>
      <c r="W735" s="47">
        <f t="shared" si="24"/>
        <v>49.08644668666485</v>
      </c>
      <c r="X735" s="47">
        <f t="shared" si="25"/>
        <v>49.08644668666485</v>
      </c>
    </row>
    <row r="736" spans="1:24" ht="22.5">
      <c r="A736" s="19"/>
      <c r="B736" s="57" t="s">
        <v>35</v>
      </c>
      <c r="C736" s="58">
        <v>18</v>
      </c>
      <c r="D736" s="59">
        <v>4</v>
      </c>
      <c r="E736" s="59">
        <v>9</v>
      </c>
      <c r="F736" s="60" t="s">
        <v>489</v>
      </c>
      <c r="G736" s="58" t="s">
        <v>33</v>
      </c>
      <c r="H736" s="262"/>
      <c r="I736" s="262"/>
      <c r="J736" s="262"/>
      <c r="K736" s="262"/>
      <c r="L736" s="262"/>
      <c r="M736" s="263"/>
      <c r="N736" s="61">
        <v>366.7</v>
      </c>
      <c r="O736" s="61">
        <v>366.7</v>
      </c>
      <c r="P736" s="264"/>
      <c r="Q736" s="264"/>
      <c r="R736" s="36">
        <v>0</v>
      </c>
      <c r="S736" s="37">
        <v>180000</v>
      </c>
      <c r="T736" s="62">
        <v>180</v>
      </c>
      <c r="U736" s="20"/>
      <c r="V736" s="17" t="s">
        <v>1</v>
      </c>
      <c r="W736" s="47">
        <f t="shared" si="24"/>
        <v>49.08644668666485</v>
      </c>
      <c r="X736" s="47">
        <f t="shared" si="25"/>
        <v>49.08644668666485</v>
      </c>
    </row>
    <row r="737" spans="1:24" ht="22.5">
      <c r="A737" s="19"/>
      <c r="B737" s="57" t="s">
        <v>488</v>
      </c>
      <c r="C737" s="58">
        <v>18</v>
      </c>
      <c r="D737" s="59">
        <v>4</v>
      </c>
      <c r="E737" s="59">
        <v>9</v>
      </c>
      <c r="F737" s="60" t="s">
        <v>487</v>
      </c>
      <c r="G737" s="58" t="s">
        <v>2</v>
      </c>
      <c r="H737" s="262"/>
      <c r="I737" s="262"/>
      <c r="J737" s="262"/>
      <c r="K737" s="262"/>
      <c r="L737" s="262"/>
      <c r="M737" s="263"/>
      <c r="N737" s="61">
        <v>499.9</v>
      </c>
      <c r="O737" s="61">
        <v>499.9</v>
      </c>
      <c r="P737" s="264"/>
      <c r="Q737" s="264"/>
      <c r="R737" s="36">
        <v>0</v>
      </c>
      <c r="S737" s="37">
        <v>499891.42</v>
      </c>
      <c r="T737" s="62">
        <v>499.9</v>
      </c>
      <c r="U737" s="20"/>
      <c r="V737" s="17" t="s">
        <v>1</v>
      </c>
      <c r="W737" s="47">
        <f t="shared" si="24"/>
        <v>100</v>
      </c>
      <c r="X737" s="47">
        <f t="shared" si="25"/>
        <v>100</v>
      </c>
    </row>
    <row r="738" spans="1:24" ht="22.5">
      <c r="A738" s="19"/>
      <c r="B738" s="57" t="s">
        <v>37</v>
      </c>
      <c r="C738" s="58">
        <v>18</v>
      </c>
      <c r="D738" s="59">
        <v>4</v>
      </c>
      <c r="E738" s="59">
        <v>9</v>
      </c>
      <c r="F738" s="60" t="s">
        <v>487</v>
      </c>
      <c r="G738" s="58" t="s">
        <v>36</v>
      </c>
      <c r="H738" s="262"/>
      <c r="I738" s="262"/>
      <c r="J738" s="262"/>
      <c r="K738" s="262"/>
      <c r="L738" s="262"/>
      <c r="M738" s="263"/>
      <c r="N738" s="61">
        <v>499.9</v>
      </c>
      <c r="O738" s="61">
        <v>499.9</v>
      </c>
      <c r="P738" s="264"/>
      <c r="Q738" s="264"/>
      <c r="R738" s="36">
        <v>0</v>
      </c>
      <c r="S738" s="37">
        <v>499891.42</v>
      </c>
      <c r="T738" s="62">
        <v>499.9</v>
      </c>
      <c r="U738" s="20"/>
      <c r="V738" s="17" t="s">
        <v>1</v>
      </c>
      <c r="W738" s="47">
        <f t="shared" si="24"/>
        <v>100</v>
      </c>
      <c r="X738" s="47">
        <f t="shared" si="25"/>
        <v>100</v>
      </c>
    </row>
    <row r="739" spans="1:24" ht="22.5">
      <c r="A739" s="19"/>
      <c r="B739" s="57" t="s">
        <v>35</v>
      </c>
      <c r="C739" s="58">
        <v>18</v>
      </c>
      <c r="D739" s="59">
        <v>4</v>
      </c>
      <c r="E739" s="59">
        <v>9</v>
      </c>
      <c r="F739" s="60" t="s">
        <v>487</v>
      </c>
      <c r="G739" s="58" t="s">
        <v>33</v>
      </c>
      <c r="H739" s="262"/>
      <c r="I739" s="262"/>
      <c r="J739" s="262"/>
      <c r="K739" s="262"/>
      <c r="L739" s="262"/>
      <c r="M739" s="263"/>
      <c r="N739" s="61">
        <v>499.9</v>
      </c>
      <c r="O739" s="61">
        <v>499.9</v>
      </c>
      <c r="P739" s="264"/>
      <c r="Q739" s="264"/>
      <c r="R739" s="36">
        <v>0</v>
      </c>
      <c r="S739" s="37">
        <v>499891.42</v>
      </c>
      <c r="T739" s="62">
        <v>499.9</v>
      </c>
      <c r="U739" s="20"/>
      <c r="V739" s="17" t="s">
        <v>1</v>
      </c>
      <c r="W739" s="47">
        <f t="shared" si="24"/>
        <v>100</v>
      </c>
      <c r="X739" s="47">
        <f t="shared" si="25"/>
        <v>100</v>
      </c>
    </row>
    <row r="740" spans="1:24">
      <c r="A740" s="19"/>
      <c r="B740" s="162" t="s">
        <v>486</v>
      </c>
      <c r="C740" s="163">
        <v>18</v>
      </c>
      <c r="D740" s="164">
        <v>4</v>
      </c>
      <c r="E740" s="164">
        <v>10</v>
      </c>
      <c r="F740" s="165" t="s">
        <v>15</v>
      </c>
      <c r="G740" s="163" t="s">
        <v>2</v>
      </c>
      <c r="H740" s="303"/>
      <c r="I740" s="303"/>
      <c r="J740" s="303"/>
      <c r="K740" s="303"/>
      <c r="L740" s="303"/>
      <c r="M740" s="304"/>
      <c r="N740" s="166">
        <v>5054.7</v>
      </c>
      <c r="O740" s="166">
        <v>5054.7</v>
      </c>
      <c r="P740" s="302"/>
      <c r="Q740" s="302"/>
      <c r="R740" s="167">
        <v>0</v>
      </c>
      <c r="S740" s="168">
        <v>4776487.5199999996</v>
      </c>
      <c r="T740" s="169">
        <v>4776.5</v>
      </c>
      <c r="U740" s="170"/>
      <c r="V740" s="171" t="s">
        <v>1</v>
      </c>
      <c r="W740" s="172">
        <f t="shared" si="24"/>
        <v>94.496211446772321</v>
      </c>
      <c r="X740" s="172">
        <f t="shared" si="25"/>
        <v>94.496211446772321</v>
      </c>
    </row>
    <row r="741" spans="1:24" ht="22.5">
      <c r="A741" s="19"/>
      <c r="B741" s="57" t="s">
        <v>14</v>
      </c>
      <c r="C741" s="58">
        <v>18</v>
      </c>
      <c r="D741" s="59">
        <v>4</v>
      </c>
      <c r="E741" s="59">
        <v>10</v>
      </c>
      <c r="F741" s="60" t="s">
        <v>13</v>
      </c>
      <c r="G741" s="58" t="s">
        <v>2</v>
      </c>
      <c r="H741" s="262"/>
      <c r="I741" s="262"/>
      <c r="J741" s="262"/>
      <c r="K741" s="262"/>
      <c r="L741" s="262"/>
      <c r="M741" s="263"/>
      <c r="N741" s="61">
        <v>5054.7</v>
      </c>
      <c r="O741" s="61">
        <v>5054.7</v>
      </c>
      <c r="P741" s="264"/>
      <c r="Q741" s="264"/>
      <c r="R741" s="36">
        <v>0</v>
      </c>
      <c r="S741" s="37">
        <v>4776487.5199999996</v>
      </c>
      <c r="T741" s="62">
        <v>4776.5</v>
      </c>
      <c r="U741" s="20"/>
      <c r="V741" s="17" t="s">
        <v>1</v>
      </c>
      <c r="W741" s="47">
        <f t="shared" si="24"/>
        <v>94.496211446772321</v>
      </c>
      <c r="X741" s="47">
        <f t="shared" si="25"/>
        <v>94.496211446772321</v>
      </c>
    </row>
    <row r="742" spans="1:24" ht="56.25">
      <c r="A742" s="19"/>
      <c r="B742" s="57" t="s">
        <v>268</v>
      </c>
      <c r="C742" s="58">
        <v>18</v>
      </c>
      <c r="D742" s="59">
        <v>4</v>
      </c>
      <c r="E742" s="59">
        <v>10</v>
      </c>
      <c r="F742" s="60" t="s">
        <v>267</v>
      </c>
      <c r="G742" s="58" t="s">
        <v>2</v>
      </c>
      <c r="H742" s="262"/>
      <c r="I742" s="262"/>
      <c r="J742" s="262"/>
      <c r="K742" s="262"/>
      <c r="L742" s="262"/>
      <c r="M742" s="263"/>
      <c r="N742" s="61">
        <v>1056</v>
      </c>
      <c r="O742" s="61">
        <v>1056</v>
      </c>
      <c r="P742" s="264"/>
      <c r="Q742" s="264"/>
      <c r="R742" s="36">
        <v>0</v>
      </c>
      <c r="S742" s="37">
        <v>1056000</v>
      </c>
      <c r="T742" s="62">
        <v>1056</v>
      </c>
      <c r="U742" s="20"/>
      <c r="V742" s="17" t="s">
        <v>1</v>
      </c>
      <c r="W742" s="47">
        <f t="shared" si="24"/>
        <v>100</v>
      </c>
      <c r="X742" s="47">
        <f t="shared" si="25"/>
        <v>100</v>
      </c>
    </row>
    <row r="743" spans="1:24" ht="67.5">
      <c r="A743" s="19"/>
      <c r="B743" s="57" t="s">
        <v>266</v>
      </c>
      <c r="C743" s="58">
        <v>18</v>
      </c>
      <c r="D743" s="59">
        <v>4</v>
      </c>
      <c r="E743" s="59">
        <v>10</v>
      </c>
      <c r="F743" s="60" t="s">
        <v>265</v>
      </c>
      <c r="G743" s="58" t="s">
        <v>2</v>
      </c>
      <c r="H743" s="262"/>
      <c r="I743" s="262"/>
      <c r="J743" s="262"/>
      <c r="K743" s="262"/>
      <c r="L743" s="262"/>
      <c r="M743" s="263"/>
      <c r="N743" s="61">
        <v>1056</v>
      </c>
      <c r="O743" s="61">
        <v>1056</v>
      </c>
      <c r="P743" s="264"/>
      <c r="Q743" s="264"/>
      <c r="R743" s="36">
        <v>0</v>
      </c>
      <c r="S743" s="37">
        <v>1056000</v>
      </c>
      <c r="T743" s="62">
        <v>1056</v>
      </c>
      <c r="U743" s="20"/>
      <c r="V743" s="17" t="s">
        <v>1</v>
      </c>
      <c r="W743" s="47">
        <f t="shared" si="24"/>
        <v>100</v>
      </c>
      <c r="X743" s="47">
        <f t="shared" si="25"/>
        <v>100</v>
      </c>
    </row>
    <row r="744" spans="1:24" ht="56.25">
      <c r="A744" s="19"/>
      <c r="B744" s="57" t="s">
        <v>485</v>
      </c>
      <c r="C744" s="58">
        <v>18</v>
      </c>
      <c r="D744" s="59">
        <v>4</v>
      </c>
      <c r="E744" s="59">
        <v>10</v>
      </c>
      <c r="F744" s="60" t="s">
        <v>484</v>
      </c>
      <c r="G744" s="58" t="s">
        <v>2</v>
      </c>
      <c r="H744" s="262"/>
      <c r="I744" s="262"/>
      <c r="J744" s="262"/>
      <c r="K744" s="262"/>
      <c r="L744" s="262"/>
      <c r="M744" s="263"/>
      <c r="N744" s="61">
        <v>659</v>
      </c>
      <c r="O744" s="61">
        <v>659</v>
      </c>
      <c r="P744" s="264"/>
      <c r="Q744" s="264"/>
      <c r="R744" s="36">
        <v>0</v>
      </c>
      <c r="S744" s="37">
        <v>659000</v>
      </c>
      <c r="T744" s="62">
        <v>659</v>
      </c>
      <c r="U744" s="20"/>
      <c r="V744" s="17" t="s">
        <v>1</v>
      </c>
      <c r="W744" s="47">
        <f t="shared" si="24"/>
        <v>100</v>
      </c>
      <c r="X744" s="47">
        <f t="shared" si="25"/>
        <v>100</v>
      </c>
    </row>
    <row r="745" spans="1:24" ht="22.5">
      <c r="A745" s="19"/>
      <c r="B745" s="57" t="s">
        <v>37</v>
      </c>
      <c r="C745" s="58">
        <v>18</v>
      </c>
      <c r="D745" s="59">
        <v>4</v>
      </c>
      <c r="E745" s="59">
        <v>10</v>
      </c>
      <c r="F745" s="60" t="s">
        <v>484</v>
      </c>
      <c r="G745" s="58" t="s">
        <v>36</v>
      </c>
      <c r="H745" s="262"/>
      <c r="I745" s="262"/>
      <c r="J745" s="262"/>
      <c r="K745" s="262"/>
      <c r="L745" s="262"/>
      <c r="M745" s="263"/>
      <c r="N745" s="61">
        <v>659</v>
      </c>
      <c r="O745" s="61">
        <v>659</v>
      </c>
      <c r="P745" s="264"/>
      <c r="Q745" s="264"/>
      <c r="R745" s="36">
        <v>0</v>
      </c>
      <c r="S745" s="37">
        <v>659000</v>
      </c>
      <c r="T745" s="62">
        <v>659</v>
      </c>
      <c r="U745" s="20"/>
      <c r="V745" s="17" t="s">
        <v>1</v>
      </c>
      <c r="W745" s="47">
        <f t="shared" si="24"/>
        <v>100</v>
      </c>
      <c r="X745" s="47">
        <f t="shared" si="25"/>
        <v>100</v>
      </c>
    </row>
    <row r="746" spans="1:24" ht="22.5">
      <c r="A746" s="19"/>
      <c r="B746" s="57" t="s">
        <v>35</v>
      </c>
      <c r="C746" s="58">
        <v>18</v>
      </c>
      <c r="D746" s="59">
        <v>4</v>
      </c>
      <c r="E746" s="59">
        <v>10</v>
      </c>
      <c r="F746" s="60" t="s">
        <v>484</v>
      </c>
      <c r="G746" s="58" t="s">
        <v>33</v>
      </c>
      <c r="H746" s="262"/>
      <c r="I746" s="262"/>
      <c r="J746" s="262"/>
      <c r="K746" s="262"/>
      <c r="L746" s="262"/>
      <c r="M746" s="263"/>
      <c r="N746" s="61">
        <v>659</v>
      </c>
      <c r="O746" s="61">
        <v>659</v>
      </c>
      <c r="P746" s="264"/>
      <c r="Q746" s="264"/>
      <c r="R746" s="36">
        <v>0</v>
      </c>
      <c r="S746" s="37">
        <v>659000</v>
      </c>
      <c r="T746" s="62">
        <v>659</v>
      </c>
      <c r="U746" s="20"/>
      <c r="V746" s="17" t="s">
        <v>1</v>
      </c>
      <c r="W746" s="47">
        <f t="shared" si="24"/>
        <v>100</v>
      </c>
      <c r="X746" s="47">
        <f t="shared" si="25"/>
        <v>100</v>
      </c>
    </row>
    <row r="747" spans="1:24" ht="45">
      <c r="A747" s="19"/>
      <c r="B747" s="57" t="s">
        <v>483</v>
      </c>
      <c r="C747" s="58">
        <v>18</v>
      </c>
      <c r="D747" s="59">
        <v>4</v>
      </c>
      <c r="E747" s="59">
        <v>10</v>
      </c>
      <c r="F747" s="60" t="s">
        <v>482</v>
      </c>
      <c r="G747" s="58" t="s">
        <v>2</v>
      </c>
      <c r="H747" s="262"/>
      <c r="I747" s="262"/>
      <c r="J747" s="262"/>
      <c r="K747" s="262"/>
      <c r="L747" s="262"/>
      <c r="M747" s="263"/>
      <c r="N747" s="61">
        <v>284</v>
      </c>
      <c r="O747" s="61">
        <v>284</v>
      </c>
      <c r="P747" s="264"/>
      <c r="Q747" s="264"/>
      <c r="R747" s="36">
        <v>0</v>
      </c>
      <c r="S747" s="37">
        <v>284000</v>
      </c>
      <c r="T747" s="62">
        <v>284</v>
      </c>
      <c r="U747" s="20"/>
      <c r="V747" s="17" t="s">
        <v>1</v>
      </c>
      <c r="W747" s="47">
        <f t="shared" si="24"/>
        <v>100</v>
      </c>
      <c r="X747" s="47">
        <f t="shared" si="25"/>
        <v>100</v>
      </c>
    </row>
    <row r="748" spans="1:24" ht="22.5">
      <c r="A748" s="19"/>
      <c r="B748" s="24" t="s">
        <v>37</v>
      </c>
      <c r="C748" s="31">
        <v>18</v>
      </c>
      <c r="D748" s="32">
        <v>4</v>
      </c>
      <c r="E748" s="32">
        <v>10</v>
      </c>
      <c r="F748" s="30" t="s">
        <v>482</v>
      </c>
      <c r="G748" s="31" t="s">
        <v>36</v>
      </c>
      <c r="H748" s="299"/>
      <c r="I748" s="299"/>
      <c r="J748" s="299"/>
      <c r="K748" s="299"/>
      <c r="L748" s="299"/>
      <c r="M748" s="300"/>
      <c r="N748" s="46">
        <v>284</v>
      </c>
      <c r="O748" s="46">
        <v>284</v>
      </c>
      <c r="P748" s="301"/>
      <c r="Q748" s="301"/>
      <c r="R748" s="36">
        <v>0</v>
      </c>
      <c r="S748" s="37">
        <v>284000</v>
      </c>
      <c r="T748" s="41">
        <v>284</v>
      </c>
      <c r="U748" s="20"/>
      <c r="V748" s="17" t="s">
        <v>1</v>
      </c>
      <c r="W748" s="47">
        <f t="shared" si="24"/>
        <v>100</v>
      </c>
      <c r="X748" s="47">
        <f t="shared" si="25"/>
        <v>100</v>
      </c>
    </row>
    <row r="749" spans="1:24" ht="22.5">
      <c r="A749" s="19"/>
      <c r="B749" s="24" t="s">
        <v>35</v>
      </c>
      <c r="C749" s="31">
        <v>18</v>
      </c>
      <c r="D749" s="32">
        <v>4</v>
      </c>
      <c r="E749" s="32">
        <v>10</v>
      </c>
      <c r="F749" s="30" t="s">
        <v>482</v>
      </c>
      <c r="G749" s="31" t="s">
        <v>33</v>
      </c>
      <c r="H749" s="299"/>
      <c r="I749" s="299"/>
      <c r="J749" s="299"/>
      <c r="K749" s="299"/>
      <c r="L749" s="299"/>
      <c r="M749" s="300"/>
      <c r="N749" s="46">
        <v>284</v>
      </c>
      <c r="O749" s="46">
        <v>284</v>
      </c>
      <c r="P749" s="301"/>
      <c r="Q749" s="301"/>
      <c r="R749" s="36">
        <v>0</v>
      </c>
      <c r="S749" s="37">
        <v>284000</v>
      </c>
      <c r="T749" s="41">
        <v>284</v>
      </c>
      <c r="U749" s="20"/>
      <c r="V749" s="17" t="s">
        <v>1</v>
      </c>
      <c r="W749" s="47">
        <f t="shared" si="24"/>
        <v>100</v>
      </c>
      <c r="X749" s="47">
        <f t="shared" si="25"/>
        <v>100</v>
      </c>
    </row>
    <row r="750" spans="1:24" ht="67.5">
      <c r="A750" s="19"/>
      <c r="B750" s="57" t="s">
        <v>481</v>
      </c>
      <c r="C750" s="58">
        <v>18</v>
      </c>
      <c r="D750" s="59">
        <v>4</v>
      </c>
      <c r="E750" s="59">
        <v>10</v>
      </c>
      <c r="F750" s="60" t="s">
        <v>480</v>
      </c>
      <c r="G750" s="58" t="s">
        <v>2</v>
      </c>
      <c r="H750" s="262"/>
      <c r="I750" s="262"/>
      <c r="J750" s="262"/>
      <c r="K750" s="262"/>
      <c r="L750" s="262"/>
      <c r="M750" s="263"/>
      <c r="N750" s="61">
        <v>79</v>
      </c>
      <c r="O750" s="61">
        <v>79</v>
      </c>
      <c r="P750" s="264"/>
      <c r="Q750" s="264"/>
      <c r="R750" s="36">
        <v>0</v>
      </c>
      <c r="S750" s="37">
        <v>79000</v>
      </c>
      <c r="T750" s="62">
        <v>79</v>
      </c>
      <c r="U750" s="20"/>
      <c r="V750" s="17" t="s">
        <v>1</v>
      </c>
      <c r="W750" s="47">
        <f t="shared" si="24"/>
        <v>100</v>
      </c>
      <c r="X750" s="47">
        <f t="shared" si="25"/>
        <v>100</v>
      </c>
    </row>
    <row r="751" spans="1:24" ht="22.5">
      <c r="A751" s="19"/>
      <c r="B751" s="57" t="s">
        <v>37</v>
      </c>
      <c r="C751" s="58">
        <v>18</v>
      </c>
      <c r="D751" s="59">
        <v>4</v>
      </c>
      <c r="E751" s="59">
        <v>10</v>
      </c>
      <c r="F751" s="60" t="s">
        <v>480</v>
      </c>
      <c r="G751" s="58" t="s">
        <v>36</v>
      </c>
      <c r="H751" s="262"/>
      <c r="I751" s="262"/>
      <c r="J751" s="262"/>
      <c r="K751" s="262"/>
      <c r="L751" s="262"/>
      <c r="M751" s="263"/>
      <c r="N751" s="61">
        <v>79</v>
      </c>
      <c r="O751" s="61">
        <v>79</v>
      </c>
      <c r="P751" s="264"/>
      <c r="Q751" s="264"/>
      <c r="R751" s="36">
        <v>0</v>
      </c>
      <c r="S751" s="37">
        <v>79000</v>
      </c>
      <c r="T751" s="62">
        <v>79</v>
      </c>
      <c r="U751" s="20"/>
      <c r="V751" s="17" t="s">
        <v>1</v>
      </c>
      <c r="W751" s="47">
        <f t="shared" si="24"/>
        <v>100</v>
      </c>
      <c r="X751" s="47">
        <f t="shared" si="25"/>
        <v>100</v>
      </c>
    </row>
    <row r="752" spans="1:24" ht="22.5">
      <c r="A752" s="19"/>
      <c r="B752" s="57" t="s">
        <v>35</v>
      </c>
      <c r="C752" s="58">
        <v>18</v>
      </c>
      <c r="D752" s="59">
        <v>4</v>
      </c>
      <c r="E752" s="59">
        <v>10</v>
      </c>
      <c r="F752" s="60" t="s">
        <v>480</v>
      </c>
      <c r="G752" s="58" t="s">
        <v>33</v>
      </c>
      <c r="H752" s="262"/>
      <c r="I752" s="262"/>
      <c r="J752" s="262"/>
      <c r="K752" s="262"/>
      <c r="L752" s="262"/>
      <c r="M752" s="263"/>
      <c r="N752" s="61">
        <v>79</v>
      </c>
      <c r="O752" s="61">
        <v>79</v>
      </c>
      <c r="P752" s="264"/>
      <c r="Q752" s="264"/>
      <c r="R752" s="36">
        <v>0</v>
      </c>
      <c r="S752" s="37">
        <v>79000</v>
      </c>
      <c r="T752" s="62">
        <v>79</v>
      </c>
      <c r="U752" s="20"/>
      <c r="V752" s="17" t="s">
        <v>1</v>
      </c>
      <c r="W752" s="47">
        <f t="shared" si="24"/>
        <v>100</v>
      </c>
      <c r="X752" s="47">
        <f t="shared" si="25"/>
        <v>100</v>
      </c>
    </row>
    <row r="753" spans="1:24" ht="56.25">
      <c r="A753" s="19"/>
      <c r="B753" s="57" t="s">
        <v>479</v>
      </c>
      <c r="C753" s="58">
        <v>18</v>
      </c>
      <c r="D753" s="59">
        <v>4</v>
      </c>
      <c r="E753" s="59">
        <v>10</v>
      </c>
      <c r="F753" s="60" t="s">
        <v>478</v>
      </c>
      <c r="G753" s="58" t="s">
        <v>2</v>
      </c>
      <c r="H753" s="262"/>
      <c r="I753" s="262"/>
      <c r="J753" s="262"/>
      <c r="K753" s="262"/>
      <c r="L753" s="262"/>
      <c r="M753" s="263"/>
      <c r="N753" s="61">
        <v>34</v>
      </c>
      <c r="O753" s="61">
        <v>34</v>
      </c>
      <c r="P753" s="264"/>
      <c r="Q753" s="264"/>
      <c r="R753" s="36">
        <v>0</v>
      </c>
      <c r="S753" s="37">
        <v>34000</v>
      </c>
      <c r="T753" s="62">
        <v>34</v>
      </c>
      <c r="U753" s="20"/>
      <c r="V753" s="17" t="s">
        <v>1</v>
      </c>
      <c r="W753" s="47">
        <f t="shared" si="24"/>
        <v>100</v>
      </c>
      <c r="X753" s="47">
        <f t="shared" si="25"/>
        <v>100</v>
      </c>
    </row>
    <row r="754" spans="1:24" ht="22.5">
      <c r="A754" s="19"/>
      <c r="B754" s="57" t="s">
        <v>37</v>
      </c>
      <c r="C754" s="58">
        <v>18</v>
      </c>
      <c r="D754" s="59">
        <v>4</v>
      </c>
      <c r="E754" s="59">
        <v>10</v>
      </c>
      <c r="F754" s="60" t="s">
        <v>478</v>
      </c>
      <c r="G754" s="58" t="s">
        <v>36</v>
      </c>
      <c r="H754" s="262"/>
      <c r="I754" s="262"/>
      <c r="J754" s="262"/>
      <c r="K754" s="262"/>
      <c r="L754" s="262"/>
      <c r="M754" s="263"/>
      <c r="N754" s="61">
        <v>34</v>
      </c>
      <c r="O754" s="61">
        <v>34</v>
      </c>
      <c r="P754" s="264"/>
      <c r="Q754" s="264"/>
      <c r="R754" s="36">
        <v>0</v>
      </c>
      <c r="S754" s="37">
        <v>34000</v>
      </c>
      <c r="T754" s="62">
        <v>34</v>
      </c>
      <c r="U754" s="20"/>
      <c r="V754" s="17" t="s">
        <v>1</v>
      </c>
      <c r="W754" s="47">
        <f t="shared" si="24"/>
        <v>100</v>
      </c>
      <c r="X754" s="47">
        <f t="shared" si="25"/>
        <v>100</v>
      </c>
    </row>
    <row r="755" spans="1:24" ht="22.5">
      <c r="A755" s="19"/>
      <c r="B755" s="57" t="s">
        <v>35</v>
      </c>
      <c r="C755" s="58">
        <v>18</v>
      </c>
      <c r="D755" s="59">
        <v>4</v>
      </c>
      <c r="E755" s="59">
        <v>10</v>
      </c>
      <c r="F755" s="60" t="s">
        <v>478</v>
      </c>
      <c r="G755" s="58" t="s">
        <v>33</v>
      </c>
      <c r="H755" s="262"/>
      <c r="I755" s="262"/>
      <c r="J755" s="262"/>
      <c r="K755" s="262"/>
      <c r="L755" s="262"/>
      <c r="M755" s="263"/>
      <c r="N755" s="61">
        <v>34</v>
      </c>
      <c r="O755" s="61">
        <v>34</v>
      </c>
      <c r="P755" s="264"/>
      <c r="Q755" s="264"/>
      <c r="R755" s="36">
        <v>0</v>
      </c>
      <c r="S755" s="37">
        <v>34000</v>
      </c>
      <c r="T755" s="62">
        <v>34</v>
      </c>
      <c r="U755" s="20"/>
      <c r="V755" s="17" t="s">
        <v>1</v>
      </c>
      <c r="W755" s="47">
        <f t="shared" si="24"/>
        <v>100</v>
      </c>
      <c r="X755" s="47">
        <f t="shared" si="25"/>
        <v>100</v>
      </c>
    </row>
    <row r="756" spans="1:24" ht="45">
      <c r="A756" s="19"/>
      <c r="B756" s="57" t="s">
        <v>477</v>
      </c>
      <c r="C756" s="58">
        <v>18</v>
      </c>
      <c r="D756" s="59">
        <v>4</v>
      </c>
      <c r="E756" s="59">
        <v>10</v>
      </c>
      <c r="F756" s="60" t="s">
        <v>476</v>
      </c>
      <c r="G756" s="58" t="s">
        <v>2</v>
      </c>
      <c r="H756" s="262"/>
      <c r="I756" s="262"/>
      <c r="J756" s="262"/>
      <c r="K756" s="262"/>
      <c r="L756" s="262"/>
      <c r="M756" s="263"/>
      <c r="N756" s="61">
        <v>3998.7</v>
      </c>
      <c r="O756" s="61">
        <v>3998.7</v>
      </c>
      <c r="P756" s="264"/>
      <c r="Q756" s="264"/>
      <c r="R756" s="36">
        <v>0</v>
      </c>
      <c r="S756" s="37">
        <v>3720487.52</v>
      </c>
      <c r="T756" s="62">
        <v>3720.5</v>
      </c>
      <c r="U756" s="20"/>
      <c r="V756" s="17" t="s">
        <v>1</v>
      </c>
      <c r="W756" s="47">
        <f t="shared" si="24"/>
        <v>93.042738890139304</v>
      </c>
      <c r="X756" s="47">
        <f t="shared" si="25"/>
        <v>93.042738890139304</v>
      </c>
    </row>
    <row r="757" spans="1:24" ht="45">
      <c r="A757" s="19"/>
      <c r="B757" s="57" t="s">
        <v>475</v>
      </c>
      <c r="C757" s="58">
        <v>18</v>
      </c>
      <c r="D757" s="59">
        <v>4</v>
      </c>
      <c r="E757" s="59">
        <v>10</v>
      </c>
      <c r="F757" s="60" t="s">
        <v>474</v>
      </c>
      <c r="G757" s="58" t="s">
        <v>2</v>
      </c>
      <c r="H757" s="262"/>
      <c r="I757" s="262"/>
      <c r="J757" s="262"/>
      <c r="K757" s="262"/>
      <c r="L757" s="262"/>
      <c r="M757" s="263"/>
      <c r="N757" s="61">
        <v>3607.2</v>
      </c>
      <c r="O757" s="61">
        <v>3607.2</v>
      </c>
      <c r="P757" s="264"/>
      <c r="Q757" s="264"/>
      <c r="R757" s="36">
        <v>0</v>
      </c>
      <c r="S757" s="37">
        <v>3401287.52</v>
      </c>
      <c r="T757" s="62">
        <v>3401.3</v>
      </c>
      <c r="U757" s="20"/>
      <c r="V757" s="17" t="s">
        <v>1</v>
      </c>
      <c r="W757" s="47">
        <f t="shared" si="24"/>
        <v>94.291971612330912</v>
      </c>
      <c r="X757" s="47">
        <f t="shared" si="25"/>
        <v>94.291971612330912</v>
      </c>
    </row>
    <row r="758" spans="1:24" ht="33.75">
      <c r="A758" s="19"/>
      <c r="B758" s="57" t="s">
        <v>473</v>
      </c>
      <c r="C758" s="58">
        <v>18</v>
      </c>
      <c r="D758" s="59">
        <v>4</v>
      </c>
      <c r="E758" s="59">
        <v>10</v>
      </c>
      <c r="F758" s="60" t="s">
        <v>472</v>
      </c>
      <c r="G758" s="58" t="s">
        <v>2</v>
      </c>
      <c r="H758" s="262"/>
      <c r="I758" s="262"/>
      <c r="J758" s="262"/>
      <c r="K758" s="262"/>
      <c r="L758" s="262"/>
      <c r="M758" s="263"/>
      <c r="N758" s="61">
        <v>3607.2</v>
      </c>
      <c r="O758" s="61">
        <v>3607.2</v>
      </c>
      <c r="P758" s="264"/>
      <c r="Q758" s="264"/>
      <c r="R758" s="36">
        <v>0</v>
      </c>
      <c r="S758" s="37">
        <v>3401287.52</v>
      </c>
      <c r="T758" s="62">
        <v>3401.3</v>
      </c>
      <c r="U758" s="20"/>
      <c r="V758" s="17" t="s">
        <v>1</v>
      </c>
      <c r="W758" s="47">
        <f t="shared" si="24"/>
        <v>94.291971612330912</v>
      </c>
      <c r="X758" s="47">
        <f t="shared" si="25"/>
        <v>94.291971612330912</v>
      </c>
    </row>
    <row r="759" spans="1:24" ht="22.5">
      <c r="A759" s="19"/>
      <c r="B759" s="57" t="s">
        <v>37</v>
      </c>
      <c r="C759" s="58">
        <v>18</v>
      </c>
      <c r="D759" s="59">
        <v>4</v>
      </c>
      <c r="E759" s="59">
        <v>10</v>
      </c>
      <c r="F759" s="60" t="s">
        <v>472</v>
      </c>
      <c r="G759" s="58" t="s">
        <v>36</v>
      </c>
      <c r="H759" s="262"/>
      <c r="I759" s="262"/>
      <c r="J759" s="262"/>
      <c r="K759" s="262"/>
      <c r="L759" s="262"/>
      <c r="M759" s="263"/>
      <c r="N759" s="61">
        <v>3607.2</v>
      </c>
      <c r="O759" s="61">
        <v>3607.2</v>
      </c>
      <c r="P759" s="264"/>
      <c r="Q759" s="264"/>
      <c r="R759" s="36">
        <v>0</v>
      </c>
      <c r="S759" s="37">
        <v>3401287.52</v>
      </c>
      <c r="T759" s="62">
        <v>3401.3</v>
      </c>
      <c r="U759" s="20"/>
      <c r="V759" s="17" t="s">
        <v>1</v>
      </c>
      <c r="W759" s="47">
        <f t="shared" si="24"/>
        <v>94.291971612330912</v>
      </c>
      <c r="X759" s="47">
        <f t="shared" si="25"/>
        <v>94.291971612330912</v>
      </c>
    </row>
    <row r="760" spans="1:24" ht="22.5">
      <c r="A760" s="19"/>
      <c r="B760" s="57" t="s">
        <v>35</v>
      </c>
      <c r="C760" s="58">
        <v>18</v>
      </c>
      <c r="D760" s="59">
        <v>4</v>
      </c>
      <c r="E760" s="59">
        <v>10</v>
      </c>
      <c r="F760" s="60" t="s">
        <v>472</v>
      </c>
      <c r="G760" s="58" t="s">
        <v>33</v>
      </c>
      <c r="H760" s="262"/>
      <c r="I760" s="262"/>
      <c r="J760" s="262"/>
      <c r="K760" s="262"/>
      <c r="L760" s="262"/>
      <c r="M760" s="263"/>
      <c r="N760" s="61">
        <v>3607.2</v>
      </c>
      <c r="O760" s="61">
        <v>3607.2</v>
      </c>
      <c r="P760" s="264"/>
      <c r="Q760" s="264"/>
      <c r="R760" s="36">
        <v>0</v>
      </c>
      <c r="S760" s="37">
        <v>3401287.52</v>
      </c>
      <c r="T760" s="62">
        <v>3401.3</v>
      </c>
      <c r="U760" s="20"/>
      <c r="V760" s="17" t="s">
        <v>1</v>
      </c>
      <c r="W760" s="47">
        <f t="shared" si="24"/>
        <v>94.291971612330912</v>
      </c>
      <c r="X760" s="47">
        <f t="shared" si="25"/>
        <v>94.291971612330912</v>
      </c>
    </row>
    <row r="761" spans="1:24" ht="45">
      <c r="A761" s="19"/>
      <c r="B761" s="57" t="s">
        <v>471</v>
      </c>
      <c r="C761" s="58">
        <v>18</v>
      </c>
      <c r="D761" s="59">
        <v>4</v>
      </c>
      <c r="E761" s="59">
        <v>10</v>
      </c>
      <c r="F761" s="60" t="s">
        <v>470</v>
      </c>
      <c r="G761" s="58" t="s">
        <v>2</v>
      </c>
      <c r="H761" s="262"/>
      <c r="I761" s="262"/>
      <c r="J761" s="262"/>
      <c r="K761" s="262"/>
      <c r="L761" s="262"/>
      <c r="M761" s="263"/>
      <c r="N761" s="61">
        <v>198</v>
      </c>
      <c r="O761" s="61">
        <v>198</v>
      </c>
      <c r="P761" s="264"/>
      <c r="Q761" s="264"/>
      <c r="R761" s="36">
        <v>0</v>
      </c>
      <c r="S761" s="37">
        <v>198000</v>
      </c>
      <c r="T761" s="62">
        <v>198</v>
      </c>
      <c r="U761" s="20"/>
      <c r="V761" s="17" t="s">
        <v>1</v>
      </c>
      <c r="W761" s="47">
        <f t="shared" si="24"/>
        <v>100</v>
      </c>
      <c r="X761" s="47">
        <f t="shared" si="25"/>
        <v>100</v>
      </c>
    </row>
    <row r="762" spans="1:24" ht="33.75">
      <c r="A762" s="19"/>
      <c r="B762" s="57" t="s">
        <v>173</v>
      </c>
      <c r="C762" s="58">
        <v>18</v>
      </c>
      <c r="D762" s="59">
        <v>4</v>
      </c>
      <c r="E762" s="59">
        <v>10</v>
      </c>
      <c r="F762" s="60" t="s">
        <v>469</v>
      </c>
      <c r="G762" s="58" t="s">
        <v>2</v>
      </c>
      <c r="H762" s="262"/>
      <c r="I762" s="262"/>
      <c r="J762" s="262"/>
      <c r="K762" s="262"/>
      <c r="L762" s="262"/>
      <c r="M762" s="263"/>
      <c r="N762" s="61">
        <v>198</v>
      </c>
      <c r="O762" s="61">
        <v>198</v>
      </c>
      <c r="P762" s="264"/>
      <c r="Q762" s="264"/>
      <c r="R762" s="36">
        <v>0</v>
      </c>
      <c r="S762" s="37">
        <v>198000</v>
      </c>
      <c r="T762" s="62">
        <v>198</v>
      </c>
      <c r="U762" s="20"/>
      <c r="V762" s="17" t="s">
        <v>1</v>
      </c>
      <c r="W762" s="47">
        <f t="shared" si="24"/>
        <v>100</v>
      </c>
      <c r="X762" s="47">
        <f t="shared" si="25"/>
        <v>100</v>
      </c>
    </row>
    <row r="763" spans="1:24" ht="22.5">
      <c r="A763" s="19"/>
      <c r="B763" s="57" t="s">
        <v>37</v>
      </c>
      <c r="C763" s="58">
        <v>18</v>
      </c>
      <c r="D763" s="59">
        <v>4</v>
      </c>
      <c r="E763" s="59">
        <v>10</v>
      </c>
      <c r="F763" s="60" t="s">
        <v>469</v>
      </c>
      <c r="G763" s="58" t="s">
        <v>36</v>
      </c>
      <c r="H763" s="262"/>
      <c r="I763" s="262"/>
      <c r="J763" s="262"/>
      <c r="K763" s="262"/>
      <c r="L763" s="262"/>
      <c r="M763" s="263"/>
      <c r="N763" s="61">
        <v>198</v>
      </c>
      <c r="O763" s="61">
        <v>198</v>
      </c>
      <c r="P763" s="264"/>
      <c r="Q763" s="264"/>
      <c r="R763" s="36">
        <v>0</v>
      </c>
      <c r="S763" s="37">
        <v>198000</v>
      </c>
      <c r="T763" s="62">
        <v>198</v>
      </c>
      <c r="U763" s="20"/>
      <c r="V763" s="17" t="s">
        <v>1</v>
      </c>
      <c r="W763" s="47">
        <f t="shared" si="24"/>
        <v>100</v>
      </c>
      <c r="X763" s="47">
        <f t="shared" si="25"/>
        <v>100</v>
      </c>
    </row>
    <row r="764" spans="1:24" ht="22.5">
      <c r="A764" s="19"/>
      <c r="B764" s="57" t="s">
        <v>35</v>
      </c>
      <c r="C764" s="58">
        <v>18</v>
      </c>
      <c r="D764" s="59">
        <v>4</v>
      </c>
      <c r="E764" s="59">
        <v>10</v>
      </c>
      <c r="F764" s="60" t="s">
        <v>469</v>
      </c>
      <c r="G764" s="58" t="s">
        <v>33</v>
      </c>
      <c r="H764" s="262"/>
      <c r="I764" s="262"/>
      <c r="J764" s="262"/>
      <c r="K764" s="262"/>
      <c r="L764" s="262"/>
      <c r="M764" s="263"/>
      <c r="N764" s="61">
        <v>198</v>
      </c>
      <c r="O764" s="61">
        <v>198</v>
      </c>
      <c r="P764" s="264"/>
      <c r="Q764" s="264"/>
      <c r="R764" s="36">
        <v>0</v>
      </c>
      <c r="S764" s="37">
        <v>198000</v>
      </c>
      <c r="T764" s="62">
        <v>198</v>
      </c>
      <c r="U764" s="20"/>
      <c r="V764" s="17" t="s">
        <v>1</v>
      </c>
      <c r="W764" s="47">
        <f t="shared" si="24"/>
        <v>100</v>
      </c>
      <c r="X764" s="47">
        <f t="shared" si="25"/>
        <v>100</v>
      </c>
    </row>
    <row r="765" spans="1:24" ht="56.25">
      <c r="A765" s="19"/>
      <c r="B765" s="57" t="s">
        <v>468</v>
      </c>
      <c r="C765" s="58">
        <v>18</v>
      </c>
      <c r="D765" s="59">
        <v>4</v>
      </c>
      <c r="E765" s="59">
        <v>10</v>
      </c>
      <c r="F765" s="60" t="s">
        <v>467</v>
      </c>
      <c r="G765" s="58" t="s">
        <v>2</v>
      </c>
      <c r="H765" s="262"/>
      <c r="I765" s="262"/>
      <c r="J765" s="262"/>
      <c r="K765" s="262"/>
      <c r="L765" s="262"/>
      <c r="M765" s="263"/>
      <c r="N765" s="61">
        <v>148.5</v>
      </c>
      <c r="O765" s="61">
        <v>148.5</v>
      </c>
      <c r="P765" s="264"/>
      <c r="Q765" s="264"/>
      <c r="R765" s="36">
        <v>0</v>
      </c>
      <c r="S765" s="37">
        <v>82200</v>
      </c>
      <c r="T765" s="62">
        <v>82.2</v>
      </c>
      <c r="U765" s="20"/>
      <c r="V765" s="17" t="s">
        <v>1</v>
      </c>
      <c r="W765" s="47">
        <f t="shared" si="24"/>
        <v>55.353535353535356</v>
      </c>
      <c r="X765" s="47">
        <f t="shared" si="25"/>
        <v>55.353535353535356</v>
      </c>
    </row>
    <row r="766" spans="1:24" ht="33.75">
      <c r="A766" s="19"/>
      <c r="B766" s="57" t="s">
        <v>173</v>
      </c>
      <c r="C766" s="58">
        <v>18</v>
      </c>
      <c r="D766" s="59">
        <v>4</v>
      </c>
      <c r="E766" s="59">
        <v>10</v>
      </c>
      <c r="F766" s="60" t="s">
        <v>466</v>
      </c>
      <c r="G766" s="58" t="s">
        <v>2</v>
      </c>
      <c r="H766" s="262"/>
      <c r="I766" s="262"/>
      <c r="J766" s="262"/>
      <c r="K766" s="262"/>
      <c r="L766" s="262"/>
      <c r="M766" s="263"/>
      <c r="N766" s="61">
        <v>148.5</v>
      </c>
      <c r="O766" s="61">
        <v>148.5</v>
      </c>
      <c r="P766" s="264"/>
      <c r="Q766" s="264"/>
      <c r="R766" s="36">
        <v>0</v>
      </c>
      <c r="S766" s="37">
        <v>82200</v>
      </c>
      <c r="T766" s="62">
        <v>82.2</v>
      </c>
      <c r="U766" s="20"/>
      <c r="V766" s="17" t="s">
        <v>1</v>
      </c>
      <c r="W766" s="47">
        <f t="shared" si="24"/>
        <v>55.353535353535356</v>
      </c>
      <c r="X766" s="47">
        <f t="shared" si="25"/>
        <v>55.353535353535356</v>
      </c>
    </row>
    <row r="767" spans="1:24" ht="22.5">
      <c r="A767" s="19"/>
      <c r="B767" s="57" t="s">
        <v>37</v>
      </c>
      <c r="C767" s="58">
        <v>18</v>
      </c>
      <c r="D767" s="59">
        <v>4</v>
      </c>
      <c r="E767" s="59">
        <v>10</v>
      </c>
      <c r="F767" s="60" t="s">
        <v>466</v>
      </c>
      <c r="G767" s="58" t="s">
        <v>36</v>
      </c>
      <c r="H767" s="262"/>
      <c r="I767" s="262"/>
      <c r="J767" s="262"/>
      <c r="K767" s="262"/>
      <c r="L767" s="262"/>
      <c r="M767" s="263"/>
      <c r="N767" s="61">
        <v>148.5</v>
      </c>
      <c r="O767" s="61">
        <v>148.5</v>
      </c>
      <c r="P767" s="264"/>
      <c r="Q767" s="264"/>
      <c r="R767" s="36">
        <v>0</v>
      </c>
      <c r="S767" s="37">
        <v>82200</v>
      </c>
      <c r="T767" s="62">
        <v>82.2</v>
      </c>
      <c r="U767" s="20"/>
      <c r="V767" s="17" t="s">
        <v>1</v>
      </c>
      <c r="W767" s="47">
        <f t="shared" si="24"/>
        <v>55.353535353535356</v>
      </c>
      <c r="X767" s="47">
        <f t="shared" si="25"/>
        <v>55.353535353535356</v>
      </c>
    </row>
    <row r="768" spans="1:24" ht="22.5">
      <c r="A768" s="19"/>
      <c r="B768" s="57" t="s">
        <v>35</v>
      </c>
      <c r="C768" s="58">
        <v>18</v>
      </c>
      <c r="D768" s="59">
        <v>4</v>
      </c>
      <c r="E768" s="59">
        <v>10</v>
      </c>
      <c r="F768" s="60" t="s">
        <v>466</v>
      </c>
      <c r="G768" s="58" t="s">
        <v>33</v>
      </c>
      <c r="H768" s="262"/>
      <c r="I768" s="262"/>
      <c r="J768" s="262"/>
      <c r="K768" s="262"/>
      <c r="L768" s="262"/>
      <c r="M768" s="263"/>
      <c r="N768" s="61">
        <v>148.5</v>
      </c>
      <c r="O768" s="61">
        <v>148.5</v>
      </c>
      <c r="P768" s="264"/>
      <c r="Q768" s="264"/>
      <c r="R768" s="36">
        <v>0</v>
      </c>
      <c r="S768" s="37">
        <v>82200</v>
      </c>
      <c r="T768" s="62">
        <v>82.2</v>
      </c>
      <c r="U768" s="20"/>
      <c r="V768" s="17" t="s">
        <v>1</v>
      </c>
      <c r="W768" s="47">
        <f t="shared" si="24"/>
        <v>55.353535353535356</v>
      </c>
      <c r="X768" s="47">
        <f t="shared" si="25"/>
        <v>55.353535353535356</v>
      </c>
    </row>
    <row r="769" spans="1:24" ht="45">
      <c r="A769" s="19"/>
      <c r="B769" s="57" t="s">
        <v>465</v>
      </c>
      <c r="C769" s="58">
        <v>18</v>
      </c>
      <c r="D769" s="59">
        <v>4</v>
      </c>
      <c r="E769" s="59">
        <v>10</v>
      </c>
      <c r="F769" s="60" t="s">
        <v>464</v>
      </c>
      <c r="G769" s="58" t="s">
        <v>2</v>
      </c>
      <c r="H769" s="262"/>
      <c r="I769" s="262"/>
      <c r="J769" s="262"/>
      <c r="K769" s="262"/>
      <c r="L769" s="262"/>
      <c r="M769" s="263"/>
      <c r="N769" s="61">
        <v>45</v>
      </c>
      <c r="O769" s="61">
        <v>45</v>
      </c>
      <c r="P769" s="264"/>
      <c r="Q769" s="264"/>
      <c r="R769" s="36">
        <v>0</v>
      </c>
      <c r="S769" s="37">
        <v>39000</v>
      </c>
      <c r="T769" s="62">
        <v>39</v>
      </c>
      <c r="U769" s="20"/>
      <c r="V769" s="17" t="s">
        <v>1</v>
      </c>
      <c r="W769" s="47">
        <f t="shared" si="24"/>
        <v>86.666666666666671</v>
      </c>
      <c r="X769" s="47">
        <f t="shared" si="25"/>
        <v>86.666666666666671</v>
      </c>
    </row>
    <row r="770" spans="1:24" ht="33.75">
      <c r="A770" s="19"/>
      <c r="B770" s="57" t="s">
        <v>173</v>
      </c>
      <c r="C770" s="58">
        <v>18</v>
      </c>
      <c r="D770" s="59">
        <v>4</v>
      </c>
      <c r="E770" s="59">
        <v>10</v>
      </c>
      <c r="F770" s="60" t="s">
        <v>463</v>
      </c>
      <c r="G770" s="58" t="s">
        <v>2</v>
      </c>
      <c r="H770" s="262"/>
      <c r="I770" s="262"/>
      <c r="J770" s="262"/>
      <c r="K770" s="262"/>
      <c r="L770" s="262"/>
      <c r="M770" s="263"/>
      <c r="N770" s="61">
        <v>45</v>
      </c>
      <c r="O770" s="61">
        <v>45</v>
      </c>
      <c r="P770" s="264"/>
      <c r="Q770" s="264"/>
      <c r="R770" s="36">
        <v>0</v>
      </c>
      <c r="S770" s="37">
        <v>39000</v>
      </c>
      <c r="T770" s="62">
        <v>39</v>
      </c>
      <c r="U770" s="20"/>
      <c r="V770" s="17" t="s">
        <v>1</v>
      </c>
      <c r="W770" s="47">
        <f t="shared" si="24"/>
        <v>86.666666666666671</v>
      </c>
      <c r="X770" s="47">
        <f t="shared" si="25"/>
        <v>86.666666666666671</v>
      </c>
    </row>
    <row r="771" spans="1:24" ht="22.5">
      <c r="A771" s="19"/>
      <c r="B771" s="24" t="s">
        <v>37</v>
      </c>
      <c r="C771" s="31">
        <v>18</v>
      </c>
      <c r="D771" s="32">
        <v>4</v>
      </c>
      <c r="E771" s="32">
        <v>10</v>
      </c>
      <c r="F771" s="30" t="s">
        <v>463</v>
      </c>
      <c r="G771" s="31" t="s">
        <v>36</v>
      </c>
      <c r="H771" s="299"/>
      <c r="I771" s="299"/>
      <c r="J771" s="299"/>
      <c r="K771" s="299"/>
      <c r="L771" s="299"/>
      <c r="M771" s="300"/>
      <c r="N771" s="46">
        <v>45</v>
      </c>
      <c r="O771" s="46">
        <v>45</v>
      </c>
      <c r="P771" s="301"/>
      <c r="Q771" s="301"/>
      <c r="R771" s="36">
        <v>0</v>
      </c>
      <c r="S771" s="37">
        <v>39000</v>
      </c>
      <c r="T771" s="41">
        <v>39</v>
      </c>
      <c r="U771" s="20"/>
      <c r="V771" s="17" t="s">
        <v>1</v>
      </c>
      <c r="W771" s="47">
        <f t="shared" si="24"/>
        <v>86.666666666666671</v>
      </c>
      <c r="X771" s="47">
        <f t="shared" si="25"/>
        <v>86.666666666666671</v>
      </c>
    </row>
    <row r="772" spans="1:24" ht="22.5">
      <c r="A772" s="19"/>
      <c r="B772" s="24" t="s">
        <v>35</v>
      </c>
      <c r="C772" s="31">
        <v>18</v>
      </c>
      <c r="D772" s="32">
        <v>4</v>
      </c>
      <c r="E772" s="32">
        <v>10</v>
      </c>
      <c r="F772" s="30" t="s">
        <v>463</v>
      </c>
      <c r="G772" s="31" t="s">
        <v>33</v>
      </c>
      <c r="H772" s="299"/>
      <c r="I772" s="299"/>
      <c r="J772" s="299"/>
      <c r="K772" s="299"/>
      <c r="L772" s="299"/>
      <c r="M772" s="300"/>
      <c r="N772" s="46">
        <v>45</v>
      </c>
      <c r="O772" s="46">
        <v>45</v>
      </c>
      <c r="P772" s="301"/>
      <c r="Q772" s="301"/>
      <c r="R772" s="36">
        <v>0</v>
      </c>
      <c r="S772" s="37">
        <v>39000</v>
      </c>
      <c r="T772" s="41">
        <v>39</v>
      </c>
      <c r="U772" s="20"/>
      <c r="V772" s="17" t="s">
        <v>1</v>
      </c>
      <c r="W772" s="47">
        <f t="shared" si="24"/>
        <v>86.666666666666671</v>
      </c>
      <c r="X772" s="47">
        <f t="shared" si="25"/>
        <v>86.666666666666671</v>
      </c>
    </row>
    <row r="773" spans="1:24">
      <c r="A773" s="19"/>
      <c r="B773" s="57" t="s">
        <v>462</v>
      </c>
      <c r="C773" s="58">
        <v>18</v>
      </c>
      <c r="D773" s="59">
        <v>4</v>
      </c>
      <c r="E773" s="59">
        <v>12</v>
      </c>
      <c r="F773" s="60" t="s">
        <v>15</v>
      </c>
      <c r="G773" s="58" t="s">
        <v>2</v>
      </c>
      <c r="H773" s="262"/>
      <c r="I773" s="262"/>
      <c r="J773" s="262"/>
      <c r="K773" s="262"/>
      <c r="L773" s="262"/>
      <c r="M773" s="263"/>
      <c r="N773" s="61">
        <v>11081.9</v>
      </c>
      <c r="O773" s="61">
        <v>11081.9</v>
      </c>
      <c r="P773" s="264"/>
      <c r="Q773" s="264"/>
      <c r="R773" s="36">
        <v>0</v>
      </c>
      <c r="S773" s="37">
        <v>10548107.219999999</v>
      </c>
      <c r="T773" s="62">
        <v>10548.1</v>
      </c>
      <c r="U773" s="20"/>
      <c r="V773" s="17" t="s">
        <v>1</v>
      </c>
      <c r="W773" s="47">
        <f t="shared" ref="W773:W836" si="26">SUM(T773/N773*100)</f>
        <v>95.183136465768513</v>
      </c>
      <c r="X773" s="47">
        <f t="shared" ref="X773:X836" si="27">SUM(T773/O773*100)</f>
        <v>95.183136465768513</v>
      </c>
    </row>
    <row r="774" spans="1:24" ht="22.5">
      <c r="A774" s="19"/>
      <c r="B774" s="57" t="s">
        <v>179</v>
      </c>
      <c r="C774" s="58">
        <v>18</v>
      </c>
      <c r="D774" s="59">
        <v>4</v>
      </c>
      <c r="E774" s="59">
        <v>12</v>
      </c>
      <c r="F774" s="60" t="s">
        <v>178</v>
      </c>
      <c r="G774" s="58" t="s">
        <v>2</v>
      </c>
      <c r="H774" s="262"/>
      <c r="I774" s="262"/>
      <c r="J774" s="262"/>
      <c r="K774" s="262"/>
      <c r="L774" s="262"/>
      <c r="M774" s="263"/>
      <c r="N774" s="61">
        <v>1920.7</v>
      </c>
      <c r="O774" s="61">
        <v>1920.7</v>
      </c>
      <c r="P774" s="264"/>
      <c r="Q774" s="264"/>
      <c r="R774" s="36">
        <v>0</v>
      </c>
      <c r="S774" s="37">
        <v>1822724.53</v>
      </c>
      <c r="T774" s="62">
        <v>1822.7</v>
      </c>
      <c r="U774" s="20"/>
      <c r="V774" s="17" t="s">
        <v>1</v>
      </c>
      <c r="W774" s="47">
        <f t="shared" si="26"/>
        <v>94.897693549226844</v>
      </c>
      <c r="X774" s="47">
        <f t="shared" si="27"/>
        <v>94.897693549226844</v>
      </c>
    </row>
    <row r="775" spans="1:24" ht="22.5">
      <c r="A775" s="19"/>
      <c r="B775" s="57" t="s">
        <v>461</v>
      </c>
      <c r="C775" s="58">
        <v>18</v>
      </c>
      <c r="D775" s="59">
        <v>4</v>
      </c>
      <c r="E775" s="59">
        <v>12</v>
      </c>
      <c r="F775" s="60" t="s">
        <v>460</v>
      </c>
      <c r="G775" s="58" t="s">
        <v>2</v>
      </c>
      <c r="H775" s="262"/>
      <c r="I775" s="262"/>
      <c r="J775" s="262"/>
      <c r="K775" s="262"/>
      <c r="L775" s="262"/>
      <c r="M775" s="263"/>
      <c r="N775" s="61">
        <v>1920.7</v>
      </c>
      <c r="O775" s="61">
        <v>1920.7</v>
      </c>
      <c r="P775" s="264"/>
      <c r="Q775" s="264"/>
      <c r="R775" s="36">
        <v>0</v>
      </c>
      <c r="S775" s="37">
        <v>1822724.53</v>
      </c>
      <c r="T775" s="62">
        <v>1822.7</v>
      </c>
      <c r="U775" s="20"/>
      <c r="V775" s="17" t="s">
        <v>1</v>
      </c>
      <c r="W775" s="47">
        <f t="shared" si="26"/>
        <v>94.897693549226844</v>
      </c>
      <c r="X775" s="47">
        <f t="shared" si="27"/>
        <v>94.897693549226844</v>
      </c>
    </row>
    <row r="776" spans="1:24" ht="45">
      <c r="A776" s="19"/>
      <c r="B776" s="57" t="s">
        <v>459</v>
      </c>
      <c r="C776" s="58">
        <v>18</v>
      </c>
      <c r="D776" s="59">
        <v>4</v>
      </c>
      <c r="E776" s="59">
        <v>12</v>
      </c>
      <c r="F776" s="60" t="s">
        <v>458</v>
      </c>
      <c r="G776" s="58" t="s">
        <v>2</v>
      </c>
      <c r="H776" s="262"/>
      <c r="I776" s="262"/>
      <c r="J776" s="262"/>
      <c r="K776" s="262"/>
      <c r="L776" s="262"/>
      <c r="M776" s="263"/>
      <c r="N776" s="61">
        <v>1920.7</v>
      </c>
      <c r="O776" s="61">
        <v>1920.7</v>
      </c>
      <c r="P776" s="264"/>
      <c r="Q776" s="264"/>
      <c r="R776" s="36">
        <v>0</v>
      </c>
      <c r="S776" s="37">
        <v>1822724.53</v>
      </c>
      <c r="T776" s="62">
        <v>1822.7</v>
      </c>
      <c r="U776" s="20"/>
      <c r="V776" s="17" t="s">
        <v>1</v>
      </c>
      <c r="W776" s="47">
        <f t="shared" si="26"/>
        <v>94.897693549226844</v>
      </c>
      <c r="X776" s="47">
        <f t="shared" si="27"/>
        <v>94.897693549226844</v>
      </c>
    </row>
    <row r="777" spans="1:24" ht="22.5">
      <c r="A777" s="19"/>
      <c r="B777" s="57" t="s">
        <v>44</v>
      </c>
      <c r="C777" s="58">
        <v>18</v>
      </c>
      <c r="D777" s="59">
        <v>4</v>
      </c>
      <c r="E777" s="59">
        <v>12</v>
      </c>
      <c r="F777" s="60" t="s">
        <v>457</v>
      </c>
      <c r="G777" s="58" t="s">
        <v>2</v>
      </c>
      <c r="H777" s="262"/>
      <c r="I777" s="262"/>
      <c r="J777" s="262"/>
      <c r="K777" s="262"/>
      <c r="L777" s="262"/>
      <c r="M777" s="263"/>
      <c r="N777" s="61">
        <v>1260.7</v>
      </c>
      <c r="O777" s="61">
        <v>1260.7</v>
      </c>
      <c r="P777" s="264"/>
      <c r="Q777" s="264"/>
      <c r="R777" s="36">
        <v>0</v>
      </c>
      <c r="S777" s="37">
        <v>1260680</v>
      </c>
      <c r="T777" s="62">
        <v>1260.7</v>
      </c>
      <c r="U777" s="20"/>
      <c r="V777" s="17" t="s">
        <v>1</v>
      </c>
      <c r="W777" s="47">
        <f t="shared" si="26"/>
        <v>100</v>
      </c>
      <c r="X777" s="47">
        <f t="shared" si="27"/>
        <v>100</v>
      </c>
    </row>
    <row r="778" spans="1:24" ht="22.5">
      <c r="A778" s="19"/>
      <c r="B778" s="57" t="s">
        <v>22</v>
      </c>
      <c r="C778" s="58">
        <v>18</v>
      </c>
      <c r="D778" s="59">
        <v>4</v>
      </c>
      <c r="E778" s="59">
        <v>12</v>
      </c>
      <c r="F778" s="60" t="s">
        <v>457</v>
      </c>
      <c r="G778" s="58" t="s">
        <v>21</v>
      </c>
      <c r="H778" s="262"/>
      <c r="I778" s="262"/>
      <c r="J778" s="262"/>
      <c r="K778" s="262"/>
      <c r="L778" s="262"/>
      <c r="M778" s="263"/>
      <c r="N778" s="61">
        <v>1260.7</v>
      </c>
      <c r="O778" s="61">
        <v>1260.7</v>
      </c>
      <c r="P778" s="264"/>
      <c r="Q778" s="264"/>
      <c r="R778" s="36">
        <v>0</v>
      </c>
      <c r="S778" s="37">
        <v>1260680</v>
      </c>
      <c r="T778" s="62">
        <v>1260.7</v>
      </c>
      <c r="U778" s="20"/>
      <c r="V778" s="17" t="s">
        <v>1</v>
      </c>
      <c r="W778" s="47">
        <f t="shared" si="26"/>
        <v>100</v>
      </c>
      <c r="X778" s="47">
        <f t="shared" si="27"/>
        <v>100</v>
      </c>
    </row>
    <row r="779" spans="1:24">
      <c r="A779" s="19"/>
      <c r="B779" s="57" t="s">
        <v>20</v>
      </c>
      <c r="C779" s="58">
        <v>18</v>
      </c>
      <c r="D779" s="59">
        <v>4</v>
      </c>
      <c r="E779" s="59">
        <v>12</v>
      </c>
      <c r="F779" s="60" t="s">
        <v>457</v>
      </c>
      <c r="G779" s="58" t="s">
        <v>18</v>
      </c>
      <c r="H779" s="262"/>
      <c r="I779" s="262"/>
      <c r="J779" s="262"/>
      <c r="K779" s="262"/>
      <c r="L779" s="262"/>
      <c r="M779" s="263"/>
      <c r="N779" s="61">
        <v>1260.7</v>
      </c>
      <c r="O779" s="61">
        <v>1260.7</v>
      </c>
      <c r="P779" s="264"/>
      <c r="Q779" s="264"/>
      <c r="R779" s="36">
        <v>0</v>
      </c>
      <c r="S779" s="37">
        <v>1260680</v>
      </c>
      <c r="T779" s="62">
        <v>1260.7</v>
      </c>
      <c r="U779" s="20"/>
      <c r="V779" s="17" t="s">
        <v>1</v>
      </c>
      <c r="W779" s="47">
        <f t="shared" si="26"/>
        <v>100</v>
      </c>
      <c r="X779" s="47">
        <f t="shared" si="27"/>
        <v>100</v>
      </c>
    </row>
    <row r="780" spans="1:24" ht="22.5">
      <c r="A780" s="19"/>
      <c r="B780" s="57" t="s">
        <v>42</v>
      </c>
      <c r="C780" s="58">
        <v>18</v>
      </c>
      <c r="D780" s="59">
        <v>4</v>
      </c>
      <c r="E780" s="59">
        <v>12</v>
      </c>
      <c r="F780" s="60" t="s">
        <v>456</v>
      </c>
      <c r="G780" s="58" t="s">
        <v>2</v>
      </c>
      <c r="H780" s="262"/>
      <c r="I780" s="262"/>
      <c r="J780" s="262"/>
      <c r="K780" s="262"/>
      <c r="L780" s="262"/>
      <c r="M780" s="263"/>
      <c r="N780" s="61">
        <v>660</v>
      </c>
      <c r="O780" s="61">
        <v>660</v>
      </c>
      <c r="P780" s="264"/>
      <c r="Q780" s="264"/>
      <c r="R780" s="36">
        <v>0</v>
      </c>
      <c r="S780" s="37">
        <v>562044.53</v>
      </c>
      <c r="T780" s="62">
        <v>562</v>
      </c>
      <c r="U780" s="20"/>
      <c r="V780" s="17" t="s">
        <v>1</v>
      </c>
      <c r="W780" s="47">
        <f t="shared" si="26"/>
        <v>85.151515151515156</v>
      </c>
      <c r="X780" s="47">
        <f t="shared" si="27"/>
        <v>85.151515151515156</v>
      </c>
    </row>
    <row r="781" spans="1:24" ht="22.5">
      <c r="A781" s="19"/>
      <c r="B781" s="57" t="s">
        <v>22</v>
      </c>
      <c r="C781" s="58">
        <v>18</v>
      </c>
      <c r="D781" s="59">
        <v>4</v>
      </c>
      <c r="E781" s="59">
        <v>12</v>
      </c>
      <c r="F781" s="60" t="s">
        <v>456</v>
      </c>
      <c r="G781" s="58" t="s">
        <v>21</v>
      </c>
      <c r="H781" s="262"/>
      <c r="I781" s="262"/>
      <c r="J781" s="262"/>
      <c r="K781" s="262"/>
      <c r="L781" s="262"/>
      <c r="M781" s="263"/>
      <c r="N781" s="61">
        <v>660</v>
      </c>
      <c r="O781" s="61">
        <v>660</v>
      </c>
      <c r="P781" s="264"/>
      <c r="Q781" s="264"/>
      <c r="R781" s="36">
        <v>0</v>
      </c>
      <c r="S781" s="37">
        <v>562044.53</v>
      </c>
      <c r="T781" s="62">
        <v>562</v>
      </c>
      <c r="U781" s="20"/>
      <c r="V781" s="17" t="s">
        <v>1</v>
      </c>
      <c r="W781" s="47">
        <f t="shared" si="26"/>
        <v>85.151515151515156</v>
      </c>
      <c r="X781" s="47">
        <f t="shared" si="27"/>
        <v>85.151515151515156</v>
      </c>
    </row>
    <row r="782" spans="1:24">
      <c r="A782" s="19"/>
      <c r="B782" s="57" t="s">
        <v>20</v>
      </c>
      <c r="C782" s="58">
        <v>18</v>
      </c>
      <c r="D782" s="59">
        <v>4</v>
      </c>
      <c r="E782" s="59">
        <v>12</v>
      </c>
      <c r="F782" s="60" t="s">
        <v>456</v>
      </c>
      <c r="G782" s="58" t="s">
        <v>18</v>
      </c>
      <c r="H782" s="262"/>
      <c r="I782" s="262"/>
      <c r="J782" s="262"/>
      <c r="K782" s="262"/>
      <c r="L782" s="262"/>
      <c r="M782" s="263"/>
      <c r="N782" s="61">
        <v>660</v>
      </c>
      <c r="O782" s="61">
        <v>660</v>
      </c>
      <c r="P782" s="264"/>
      <c r="Q782" s="264"/>
      <c r="R782" s="36">
        <v>0</v>
      </c>
      <c r="S782" s="37">
        <v>562044.53</v>
      </c>
      <c r="T782" s="62">
        <v>562</v>
      </c>
      <c r="U782" s="20"/>
      <c r="V782" s="17" t="s">
        <v>1</v>
      </c>
      <c r="W782" s="47">
        <f t="shared" si="26"/>
        <v>85.151515151515156</v>
      </c>
      <c r="X782" s="47">
        <f t="shared" si="27"/>
        <v>85.151515151515156</v>
      </c>
    </row>
    <row r="783" spans="1:24" ht="22.5">
      <c r="A783" s="19"/>
      <c r="B783" s="57" t="s">
        <v>275</v>
      </c>
      <c r="C783" s="58">
        <v>18</v>
      </c>
      <c r="D783" s="59">
        <v>4</v>
      </c>
      <c r="E783" s="59">
        <v>12</v>
      </c>
      <c r="F783" s="60" t="s">
        <v>274</v>
      </c>
      <c r="G783" s="58" t="s">
        <v>2</v>
      </c>
      <c r="H783" s="262"/>
      <c r="I783" s="262"/>
      <c r="J783" s="262"/>
      <c r="K783" s="262"/>
      <c r="L783" s="262"/>
      <c r="M783" s="263"/>
      <c r="N783" s="61">
        <v>4815.1000000000004</v>
      </c>
      <c r="O783" s="61">
        <v>4815.1000000000004</v>
      </c>
      <c r="P783" s="264"/>
      <c r="Q783" s="264"/>
      <c r="R783" s="36">
        <v>0</v>
      </c>
      <c r="S783" s="37">
        <v>4583355.37</v>
      </c>
      <c r="T783" s="62">
        <v>4583.3999999999996</v>
      </c>
      <c r="U783" s="20"/>
      <c r="V783" s="17" t="s">
        <v>1</v>
      </c>
      <c r="W783" s="47">
        <f t="shared" si="26"/>
        <v>95.188054246017714</v>
      </c>
      <c r="X783" s="47">
        <f t="shared" si="27"/>
        <v>95.188054246017714</v>
      </c>
    </row>
    <row r="784" spans="1:24" ht="33.75">
      <c r="A784" s="19"/>
      <c r="B784" s="57" t="s">
        <v>311</v>
      </c>
      <c r="C784" s="58">
        <v>18</v>
      </c>
      <c r="D784" s="59">
        <v>4</v>
      </c>
      <c r="E784" s="59">
        <v>12</v>
      </c>
      <c r="F784" s="60" t="s">
        <v>310</v>
      </c>
      <c r="G784" s="58" t="s">
        <v>2</v>
      </c>
      <c r="H784" s="262"/>
      <c r="I784" s="262"/>
      <c r="J784" s="262"/>
      <c r="K784" s="262"/>
      <c r="L784" s="262"/>
      <c r="M784" s="263"/>
      <c r="N784" s="61">
        <v>4815.1000000000004</v>
      </c>
      <c r="O784" s="61">
        <v>4815.1000000000004</v>
      </c>
      <c r="P784" s="264"/>
      <c r="Q784" s="264"/>
      <c r="R784" s="36">
        <v>0</v>
      </c>
      <c r="S784" s="37">
        <v>4583355.37</v>
      </c>
      <c r="T784" s="62">
        <v>4583.3999999999996</v>
      </c>
      <c r="U784" s="20"/>
      <c r="V784" s="17" t="s">
        <v>1</v>
      </c>
      <c r="W784" s="47">
        <f t="shared" si="26"/>
        <v>95.188054246017714</v>
      </c>
      <c r="X784" s="47">
        <f t="shared" si="27"/>
        <v>95.188054246017714</v>
      </c>
    </row>
    <row r="785" spans="1:24" ht="22.5">
      <c r="A785" s="19"/>
      <c r="B785" s="57" t="s">
        <v>455</v>
      </c>
      <c r="C785" s="58">
        <v>18</v>
      </c>
      <c r="D785" s="59">
        <v>4</v>
      </c>
      <c r="E785" s="59">
        <v>12</v>
      </c>
      <c r="F785" s="60" t="s">
        <v>454</v>
      </c>
      <c r="G785" s="58" t="s">
        <v>2</v>
      </c>
      <c r="H785" s="262"/>
      <c r="I785" s="262"/>
      <c r="J785" s="262"/>
      <c r="K785" s="262"/>
      <c r="L785" s="262"/>
      <c r="M785" s="263"/>
      <c r="N785" s="61">
        <v>380</v>
      </c>
      <c r="O785" s="61">
        <v>380</v>
      </c>
      <c r="P785" s="264"/>
      <c r="Q785" s="264"/>
      <c r="R785" s="36">
        <v>0</v>
      </c>
      <c r="S785" s="37">
        <v>340523</v>
      </c>
      <c r="T785" s="62">
        <v>340.5</v>
      </c>
      <c r="U785" s="20"/>
      <c r="V785" s="17" t="s">
        <v>1</v>
      </c>
      <c r="W785" s="47">
        <f t="shared" si="26"/>
        <v>89.605263157894726</v>
      </c>
      <c r="X785" s="47">
        <f t="shared" si="27"/>
        <v>89.605263157894726</v>
      </c>
    </row>
    <row r="786" spans="1:24" ht="22.5">
      <c r="A786" s="19"/>
      <c r="B786" s="57" t="s">
        <v>453</v>
      </c>
      <c r="C786" s="58">
        <v>18</v>
      </c>
      <c r="D786" s="59">
        <v>4</v>
      </c>
      <c r="E786" s="59">
        <v>12</v>
      </c>
      <c r="F786" s="60" t="s">
        <v>452</v>
      </c>
      <c r="G786" s="58" t="s">
        <v>2</v>
      </c>
      <c r="H786" s="262"/>
      <c r="I786" s="262"/>
      <c r="J786" s="262"/>
      <c r="K786" s="262"/>
      <c r="L786" s="262"/>
      <c r="M786" s="263"/>
      <c r="N786" s="61">
        <v>380</v>
      </c>
      <c r="O786" s="61">
        <v>380</v>
      </c>
      <c r="P786" s="264"/>
      <c r="Q786" s="264"/>
      <c r="R786" s="36">
        <v>0</v>
      </c>
      <c r="S786" s="37">
        <v>340523</v>
      </c>
      <c r="T786" s="62">
        <v>340.5</v>
      </c>
      <c r="U786" s="20"/>
      <c r="V786" s="17" t="s">
        <v>1</v>
      </c>
      <c r="W786" s="47">
        <f t="shared" si="26"/>
        <v>89.605263157894726</v>
      </c>
      <c r="X786" s="47">
        <f t="shared" si="27"/>
        <v>89.605263157894726</v>
      </c>
    </row>
    <row r="787" spans="1:24" ht="22.5">
      <c r="A787" s="19"/>
      <c r="B787" s="57" t="s">
        <v>37</v>
      </c>
      <c r="C787" s="58">
        <v>18</v>
      </c>
      <c r="D787" s="59">
        <v>4</v>
      </c>
      <c r="E787" s="59">
        <v>12</v>
      </c>
      <c r="F787" s="60" t="s">
        <v>452</v>
      </c>
      <c r="G787" s="58" t="s">
        <v>36</v>
      </c>
      <c r="H787" s="262"/>
      <c r="I787" s="262"/>
      <c r="J787" s="262"/>
      <c r="K787" s="262"/>
      <c r="L787" s="262"/>
      <c r="M787" s="263"/>
      <c r="N787" s="61">
        <v>380</v>
      </c>
      <c r="O787" s="61">
        <v>380</v>
      </c>
      <c r="P787" s="264"/>
      <c r="Q787" s="264"/>
      <c r="R787" s="36">
        <v>0</v>
      </c>
      <c r="S787" s="37">
        <v>340523</v>
      </c>
      <c r="T787" s="62">
        <v>340.5</v>
      </c>
      <c r="U787" s="20"/>
      <c r="V787" s="17" t="s">
        <v>1</v>
      </c>
      <c r="W787" s="47">
        <f t="shared" si="26"/>
        <v>89.605263157894726</v>
      </c>
      <c r="X787" s="47">
        <f t="shared" si="27"/>
        <v>89.605263157894726</v>
      </c>
    </row>
    <row r="788" spans="1:24" ht="22.5">
      <c r="A788" s="19"/>
      <c r="B788" s="57" t="s">
        <v>35</v>
      </c>
      <c r="C788" s="58">
        <v>18</v>
      </c>
      <c r="D788" s="59">
        <v>4</v>
      </c>
      <c r="E788" s="59">
        <v>12</v>
      </c>
      <c r="F788" s="60" t="s">
        <v>452</v>
      </c>
      <c r="G788" s="58" t="s">
        <v>33</v>
      </c>
      <c r="H788" s="262"/>
      <c r="I788" s="262"/>
      <c r="J788" s="262"/>
      <c r="K788" s="262"/>
      <c r="L788" s="262"/>
      <c r="M788" s="263"/>
      <c r="N788" s="61">
        <v>380</v>
      </c>
      <c r="O788" s="61">
        <v>380</v>
      </c>
      <c r="P788" s="264"/>
      <c r="Q788" s="264"/>
      <c r="R788" s="36">
        <v>0</v>
      </c>
      <c r="S788" s="37">
        <v>340523</v>
      </c>
      <c r="T788" s="62">
        <v>340.5</v>
      </c>
      <c r="U788" s="20"/>
      <c r="V788" s="17" t="s">
        <v>1</v>
      </c>
      <c r="W788" s="47">
        <f t="shared" si="26"/>
        <v>89.605263157894726</v>
      </c>
      <c r="X788" s="47">
        <f t="shared" si="27"/>
        <v>89.605263157894726</v>
      </c>
    </row>
    <row r="789" spans="1:24" ht="33.75">
      <c r="A789" s="19"/>
      <c r="B789" s="57" t="s">
        <v>451</v>
      </c>
      <c r="C789" s="58">
        <v>18</v>
      </c>
      <c r="D789" s="59">
        <v>4</v>
      </c>
      <c r="E789" s="59">
        <v>12</v>
      </c>
      <c r="F789" s="60" t="s">
        <v>450</v>
      </c>
      <c r="G789" s="58" t="s">
        <v>2</v>
      </c>
      <c r="H789" s="262"/>
      <c r="I789" s="262"/>
      <c r="J789" s="262"/>
      <c r="K789" s="262"/>
      <c r="L789" s="262"/>
      <c r="M789" s="263"/>
      <c r="N789" s="61">
        <v>3088.7</v>
      </c>
      <c r="O789" s="61">
        <v>3088.7</v>
      </c>
      <c r="P789" s="264"/>
      <c r="Q789" s="264"/>
      <c r="R789" s="36">
        <v>0</v>
      </c>
      <c r="S789" s="37">
        <v>2896432.37</v>
      </c>
      <c r="T789" s="62">
        <v>2896.5</v>
      </c>
      <c r="U789" s="20"/>
      <c r="V789" s="17" t="s">
        <v>1</v>
      </c>
      <c r="W789" s="47">
        <f t="shared" si="26"/>
        <v>93.777317317965498</v>
      </c>
      <c r="X789" s="47">
        <f t="shared" si="27"/>
        <v>93.777317317965498</v>
      </c>
    </row>
    <row r="790" spans="1:24" ht="22.5">
      <c r="A790" s="19"/>
      <c r="B790" s="57" t="s">
        <v>205</v>
      </c>
      <c r="C790" s="58">
        <v>18</v>
      </c>
      <c r="D790" s="59">
        <v>4</v>
      </c>
      <c r="E790" s="59">
        <v>12</v>
      </c>
      <c r="F790" s="60" t="s">
        <v>449</v>
      </c>
      <c r="G790" s="58" t="s">
        <v>2</v>
      </c>
      <c r="H790" s="262"/>
      <c r="I790" s="262"/>
      <c r="J790" s="262"/>
      <c r="K790" s="262"/>
      <c r="L790" s="262"/>
      <c r="M790" s="263"/>
      <c r="N790" s="61">
        <v>2195</v>
      </c>
      <c r="O790" s="61">
        <v>2195</v>
      </c>
      <c r="P790" s="264"/>
      <c r="Q790" s="264"/>
      <c r="R790" s="36">
        <v>0</v>
      </c>
      <c r="S790" s="37">
        <v>2189733.16</v>
      </c>
      <c r="T790" s="62">
        <v>2189.8000000000002</v>
      </c>
      <c r="U790" s="20"/>
      <c r="V790" s="17" t="s">
        <v>1</v>
      </c>
      <c r="W790" s="47">
        <f t="shared" si="26"/>
        <v>99.763097949886117</v>
      </c>
      <c r="X790" s="47">
        <f t="shared" si="27"/>
        <v>99.763097949886117</v>
      </c>
    </row>
    <row r="791" spans="1:24" ht="22.5">
      <c r="A791" s="19"/>
      <c r="B791" s="57" t="s">
        <v>22</v>
      </c>
      <c r="C791" s="58">
        <v>18</v>
      </c>
      <c r="D791" s="59">
        <v>4</v>
      </c>
      <c r="E791" s="59">
        <v>12</v>
      </c>
      <c r="F791" s="60" t="s">
        <v>449</v>
      </c>
      <c r="G791" s="58" t="s">
        <v>21</v>
      </c>
      <c r="H791" s="262"/>
      <c r="I791" s="262"/>
      <c r="J791" s="262"/>
      <c r="K791" s="262"/>
      <c r="L791" s="262"/>
      <c r="M791" s="263"/>
      <c r="N791" s="61">
        <v>2195</v>
      </c>
      <c r="O791" s="61">
        <v>2195</v>
      </c>
      <c r="P791" s="264"/>
      <c r="Q791" s="264"/>
      <c r="R791" s="36">
        <v>0</v>
      </c>
      <c r="S791" s="37">
        <v>2189733.16</v>
      </c>
      <c r="T791" s="62">
        <v>2189.8000000000002</v>
      </c>
      <c r="U791" s="20"/>
      <c r="V791" s="17" t="s">
        <v>1</v>
      </c>
      <c r="W791" s="47">
        <f t="shared" si="26"/>
        <v>99.763097949886117</v>
      </c>
      <c r="X791" s="47">
        <f t="shared" si="27"/>
        <v>99.763097949886117</v>
      </c>
    </row>
    <row r="792" spans="1:24">
      <c r="A792" s="19"/>
      <c r="B792" s="57" t="s">
        <v>20</v>
      </c>
      <c r="C792" s="58">
        <v>18</v>
      </c>
      <c r="D792" s="59">
        <v>4</v>
      </c>
      <c r="E792" s="59">
        <v>12</v>
      </c>
      <c r="F792" s="60" t="s">
        <v>449</v>
      </c>
      <c r="G792" s="58" t="s">
        <v>18</v>
      </c>
      <c r="H792" s="262"/>
      <c r="I792" s="262"/>
      <c r="J792" s="262"/>
      <c r="K792" s="262"/>
      <c r="L792" s="262"/>
      <c r="M792" s="263"/>
      <c r="N792" s="61">
        <v>2195</v>
      </c>
      <c r="O792" s="61">
        <v>2195</v>
      </c>
      <c r="P792" s="264"/>
      <c r="Q792" s="264"/>
      <c r="R792" s="36">
        <v>0</v>
      </c>
      <c r="S792" s="37">
        <v>2189733.16</v>
      </c>
      <c r="T792" s="62">
        <v>2189.8000000000002</v>
      </c>
      <c r="U792" s="20"/>
      <c r="V792" s="17" t="s">
        <v>1</v>
      </c>
      <c r="W792" s="47">
        <f t="shared" si="26"/>
        <v>99.763097949886117</v>
      </c>
      <c r="X792" s="47">
        <f t="shared" si="27"/>
        <v>99.763097949886117</v>
      </c>
    </row>
    <row r="793" spans="1:24" ht="22.5">
      <c r="A793" s="19"/>
      <c r="B793" s="57" t="s">
        <v>42</v>
      </c>
      <c r="C793" s="58">
        <v>18</v>
      </c>
      <c r="D793" s="59">
        <v>4</v>
      </c>
      <c r="E793" s="59">
        <v>12</v>
      </c>
      <c r="F793" s="60" t="s">
        <v>448</v>
      </c>
      <c r="G793" s="58" t="s">
        <v>2</v>
      </c>
      <c r="H793" s="262"/>
      <c r="I793" s="262"/>
      <c r="J793" s="262"/>
      <c r="K793" s="262"/>
      <c r="L793" s="262"/>
      <c r="M793" s="263"/>
      <c r="N793" s="61">
        <v>893.7</v>
      </c>
      <c r="O793" s="61">
        <v>893.7</v>
      </c>
      <c r="P793" s="264"/>
      <c r="Q793" s="264"/>
      <c r="R793" s="36">
        <v>0</v>
      </c>
      <c r="S793" s="37">
        <v>706699.21</v>
      </c>
      <c r="T793" s="62">
        <v>706.7</v>
      </c>
      <c r="U793" s="20"/>
      <c r="V793" s="17" t="s">
        <v>1</v>
      </c>
      <c r="W793" s="47">
        <f t="shared" si="26"/>
        <v>79.075752489649773</v>
      </c>
      <c r="X793" s="47">
        <f t="shared" si="27"/>
        <v>79.075752489649773</v>
      </c>
    </row>
    <row r="794" spans="1:24" ht="22.5">
      <c r="A794" s="19"/>
      <c r="B794" s="57" t="s">
        <v>22</v>
      </c>
      <c r="C794" s="58">
        <v>18</v>
      </c>
      <c r="D794" s="59">
        <v>4</v>
      </c>
      <c r="E794" s="59">
        <v>12</v>
      </c>
      <c r="F794" s="60" t="s">
        <v>448</v>
      </c>
      <c r="G794" s="58" t="s">
        <v>21</v>
      </c>
      <c r="H794" s="262"/>
      <c r="I794" s="262"/>
      <c r="J794" s="262"/>
      <c r="K794" s="262"/>
      <c r="L794" s="262"/>
      <c r="M794" s="263"/>
      <c r="N794" s="61">
        <v>893.7</v>
      </c>
      <c r="O794" s="61">
        <v>893.7</v>
      </c>
      <c r="P794" s="264"/>
      <c r="Q794" s="264"/>
      <c r="R794" s="36">
        <v>0</v>
      </c>
      <c r="S794" s="37">
        <v>706699.21</v>
      </c>
      <c r="T794" s="62">
        <v>706.7</v>
      </c>
      <c r="U794" s="20"/>
      <c r="V794" s="17" t="s">
        <v>1</v>
      </c>
      <c r="W794" s="47">
        <f t="shared" si="26"/>
        <v>79.075752489649773</v>
      </c>
      <c r="X794" s="47">
        <f t="shared" si="27"/>
        <v>79.075752489649773</v>
      </c>
    </row>
    <row r="795" spans="1:24">
      <c r="A795" s="19"/>
      <c r="B795" s="57" t="s">
        <v>20</v>
      </c>
      <c r="C795" s="58">
        <v>18</v>
      </c>
      <c r="D795" s="59">
        <v>4</v>
      </c>
      <c r="E795" s="59">
        <v>12</v>
      </c>
      <c r="F795" s="60" t="s">
        <v>448</v>
      </c>
      <c r="G795" s="58" t="s">
        <v>18</v>
      </c>
      <c r="H795" s="262"/>
      <c r="I795" s="262"/>
      <c r="J795" s="262"/>
      <c r="K795" s="262"/>
      <c r="L795" s="262"/>
      <c r="M795" s="263"/>
      <c r="N795" s="61">
        <v>893.7</v>
      </c>
      <c r="O795" s="61">
        <v>893.7</v>
      </c>
      <c r="P795" s="264"/>
      <c r="Q795" s="264"/>
      <c r="R795" s="36">
        <v>0</v>
      </c>
      <c r="S795" s="37">
        <v>706699.21</v>
      </c>
      <c r="T795" s="62">
        <v>706.7</v>
      </c>
      <c r="U795" s="20"/>
      <c r="V795" s="17" t="s">
        <v>1</v>
      </c>
      <c r="W795" s="47">
        <f t="shared" si="26"/>
        <v>79.075752489649773</v>
      </c>
      <c r="X795" s="47">
        <f t="shared" si="27"/>
        <v>79.075752489649773</v>
      </c>
    </row>
    <row r="796" spans="1:24" ht="33.75">
      <c r="A796" s="19"/>
      <c r="B796" s="57" t="s">
        <v>309</v>
      </c>
      <c r="C796" s="58">
        <v>18</v>
      </c>
      <c r="D796" s="59">
        <v>4</v>
      </c>
      <c r="E796" s="59">
        <v>12</v>
      </c>
      <c r="F796" s="60" t="s">
        <v>308</v>
      </c>
      <c r="G796" s="58" t="s">
        <v>2</v>
      </c>
      <c r="H796" s="262"/>
      <c r="I796" s="262"/>
      <c r="J796" s="262"/>
      <c r="K796" s="262"/>
      <c r="L796" s="262"/>
      <c r="M796" s="263"/>
      <c r="N796" s="61">
        <v>1346.4</v>
      </c>
      <c r="O796" s="61">
        <v>1346.4</v>
      </c>
      <c r="P796" s="264"/>
      <c r="Q796" s="264"/>
      <c r="R796" s="36">
        <v>0</v>
      </c>
      <c r="S796" s="37">
        <v>1346400</v>
      </c>
      <c r="T796" s="62">
        <v>1346.4</v>
      </c>
      <c r="U796" s="20"/>
      <c r="V796" s="17" t="s">
        <v>1</v>
      </c>
      <c r="W796" s="47">
        <f t="shared" si="26"/>
        <v>100</v>
      </c>
      <c r="X796" s="47">
        <f t="shared" si="27"/>
        <v>100</v>
      </c>
    </row>
    <row r="797" spans="1:24" ht="33.75">
      <c r="A797" s="19"/>
      <c r="B797" s="57" t="s">
        <v>447</v>
      </c>
      <c r="C797" s="58">
        <v>18</v>
      </c>
      <c r="D797" s="59">
        <v>4</v>
      </c>
      <c r="E797" s="59">
        <v>12</v>
      </c>
      <c r="F797" s="60" t="s">
        <v>446</v>
      </c>
      <c r="G797" s="58" t="s">
        <v>2</v>
      </c>
      <c r="H797" s="262"/>
      <c r="I797" s="262"/>
      <c r="J797" s="262"/>
      <c r="K797" s="262"/>
      <c r="L797" s="262"/>
      <c r="M797" s="263"/>
      <c r="N797" s="61">
        <v>1296.4000000000001</v>
      </c>
      <c r="O797" s="61">
        <v>1296.4000000000001</v>
      </c>
      <c r="P797" s="264"/>
      <c r="Q797" s="264"/>
      <c r="R797" s="36">
        <v>0</v>
      </c>
      <c r="S797" s="37">
        <v>1296400</v>
      </c>
      <c r="T797" s="62">
        <v>1296.4000000000001</v>
      </c>
      <c r="U797" s="20"/>
      <c r="V797" s="17" t="s">
        <v>1</v>
      </c>
      <c r="W797" s="47">
        <f t="shared" si="26"/>
        <v>100</v>
      </c>
      <c r="X797" s="47">
        <f t="shared" si="27"/>
        <v>100</v>
      </c>
    </row>
    <row r="798" spans="1:24">
      <c r="A798" s="19"/>
      <c r="B798" s="57" t="s">
        <v>166</v>
      </c>
      <c r="C798" s="58">
        <v>18</v>
      </c>
      <c r="D798" s="59">
        <v>4</v>
      </c>
      <c r="E798" s="59">
        <v>12</v>
      </c>
      <c r="F798" s="60" t="s">
        <v>446</v>
      </c>
      <c r="G798" s="58" t="s">
        <v>165</v>
      </c>
      <c r="H798" s="262"/>
      <c r="I798" s="262"/>
      <c r="J798" s="262"/>
      <c r="K798" s="262"/>
      <c r="L798" s="262"/>
      <c r="M798" s="263"/>
      <c r="N798" s="61">
        <v>1296.4000000000001</v>
      </c>
      <c r="O798" s="61">
        <v>1296.4000000000001</v>
      </c>
      <c r="P798" s="264"/>
      <c r="Q798" s="264"/>
      <c r="R798" s="36">
        <v>0</v>
      </c>
      <c r="S798" s="37">
        <v>1296400</v>
      </c>
      <c r="T798" s="62">
        <v>1296.4000000000001</v>
      </c>
      <c r="U798" s="20"/>
      <c r="V798" s="17" t="s">
        <v>1</v>
      </c>
      <c r="W798" s="47">
        <f t="shared" si="26"/>
        <v>100</v>
      </c>
      <c r="X798" s="47">
        <f t="shared" si="27"/>
        <v>100</v>
      </c>
    </row>
    <row r="799" spans="1:24" ht="45">
      <c r="A799" s="19"/>
      <c r="B799" s="57" t="s">
        <v>306</v>
      </c>
      <c r="C799" s="58">
        <v>18</v>
      </c>
      <c r="D799" s="59">
        <v>4</v>
      </c>
      <c r="E799" s="59">
        <v>12</v>
      </c>
      <c r="F799" s="60" t="s">
        <v>446</v>
      </c>
      <c r="G799" s="58" t="s">
        <v>304</v>
      </c>
      <c r="H799" s="262"/>
      <c r="I799" s="262"/>
      <c r="J799" s="262"/>
      <c r="K799" s="262"/>
      <c r="L799" s="262"/>
      <c r="M799" s="263"/>
      <c r="N799" s="61">
        <v>1296.4000000000001</v>
      </c>
      <c r="O799" s="61">
        <v>1296.4000000000001</v>
      </c>
      <c r="P799" s="264"/>
      <c r="Q799" s="264"/>
      <c r="R799" s="36">
        <v>0</v>
      </c>
      <c r="S799" s="37">
        <v>1296400</v>
      </c>
      <c r="T799" s="62">
        <v>1296.4000000000001</v>
      </c>
      <c r="U799" s="20"/>
      <c r="V799" s="17" t="s">
        <v>1</v>
      </c>
      <c r="W799" s="47">
        <f t="shared" si="26"/>
        <v>100</v>
      </c>
      <c r="X799" s="47">
        <f t="shared" si="27"/>
        <v>100</v>
      </c>
    </row>
    <row r="800" spans="1:24" ht="67.5">
      <c r="A800" s="19"/>
      <c r="B800" s="57" t="s">
        <v>445</v>
      </c>
      <c r="C800" s="58">
        <v>18</v>
      </c>
      <c r="D800" s="59">
        <v>4</v>
      </c>
      <c r="E800" s="59">
        <v>12</v>
      </c>
      <c r="F800" s="60" t="s">
        <v>444</v>
      </c>
      <c r="G800" s="58" t="s">
        <v>2</v>
      </c>
      <c r="H800" s="262"/>
      <c r="I800" s="262"/>
      <c r="J800" s="262"/>
      <c r="K800" s="262"/>
      <c r="L800" s="262"/>
      <c r="M800" s="263"/>
      <c r="N800" s="61">
        <v>50</v>
      </c>
      <c r="O800" s="61">
        <v>50</v>
      </c>
      <c r="P800" s="264"/>
      <c r="Q800" s="264"/>
      <c r="R800" s="36">
        <v>0</v>
      </c>
      <c r="S800" s="37">
        <v>50000</v>
      </c>
      <c r="T800" s="62">
        <v>50</v>
      </c>
      <c r="U800" s="20"/>
      <c r="V800" s="17" t="s">
        <v>1</v>
      </c>
      <c r="W800" s="47">
        <f t="shared" si="26"/>
        <v>100</v>
      </c>
      <c r="X800" s="47">
        <f t="shared" si="27"/>
        <v>100</v>
      </c>
    </row>
    <row r="801" spans="1:24">
      <c r="A801" s="19"/>
      <c r="B801" s="57" t="s">
        <v>166</v>
      </c>
      <c r="C801" s="58">
        <v>18</v>
      </c>
      <c r="D801" s="59">
        <v>4</v>
      </c>
      <c r="E801" s="59">
        <v>12</v>
      </c>
      <c r="F801" s="60" t="s">
        <v>444</v>
      </c>
      <c r="G801" s="58" t="s">
        <v>165</v>
      </c>
      <c r="H801" s="262"/>
      <c r="I801" s="262"/>
      <c r="J801" s="262"/>
      <c r="K801" s="262"/>
      <c r="L801" s="262"/>
      <c r="M801" s="263"/>
      <c r="N801" s="61">
        <v>50</v>
      </c>
      <c r="O801" s="61">
        <v>50</v>
      </c>
      <c r="P801" s="264"/>
      <c r="Q801" s="264"/>
      <c r="R801" s="36">
        <v>0</v>
      </c>
      <c r="S801" s="37">
        <v>50000</v>
      </c>
      <c r="T801" s="62">
        <v>50</v>
      </c>
      <c r="U801" s="20"/>
      <c r="V801" s="17" t="s">
        <v>1</v>
      </c>
      <c r="W801" s="47">
        <f t="shared" si="26"/>
        <v>100</v>
      </c>
      <c r="X801" s="47">
        <f t="shared" si="27"/>
        <v>100</v>
      </c>
    </row>
    <row r="802" spans="1:24" ht="45">
      <c r="A802" s="19"/>
      <c r="B802" s="57" t="s">
        <v>306</v>
      </c>
      <c r="C802" s="58">
        <v>18</v>
      </c>
      <c r="D802" s="59">
        <v>4</v>
      </c>
      <c r="E802" s="59">
        <v>12</v>
      </c>
      <c r="F802" s="60" t="s">
        <v>444</v>
      </c>
      <c r="G802" s="58" t="s">
        <v>304</v>
      </c>
      <c r="H802" s="262"/>
      <c r="I802" s="262"/>
      <c r="J802" s="262"/>
      <c r="K802" s="262"/>
      <c r="L802" s="262"/>
      <c r="M802" s="263"/>
      <c r="N802" s="61">
        <v>50</v>
      </c>
      <c r="O802" s="61">
        <v>50</v>
      </c>
      <c r="P802" s="264"/>
      <c r="Q802" s="264"/>
      <c r="R802" s="36">
        <v>0</v>
      </c>
      <c r="S802" s="37">
        <v>50000</v>
      </c>
      <c r="T802" s="62">
        <v>50</v>
      </c>
      <c r="U802" s="20"/>
      <c r="V802" s="17" t="s">
        <v>1</v>
      </c>
      <c r="W802" s="47">
        <f t="shared" si="26"/>
        <v>100</v>
      </c>
      <c r="X802" s="47">
        <f t="shared" si="27"/>
        <v>100</v>
      </c>
    </row>
    <row r="803" spans="1:24" ht="22.5">
      <c r="A803" s="19"/>
      <c r="B803" s="57" t="s">
        <v>14</v>
      </c>
      <c r="C803" s="58">
        <v>18</v>
      </c>
      <c r="D803" s="59">
        <v>4</v>
      </c>
      <c r="E803" s="59">
        <v>12</v>
      </c>
      <c r="F803" s="60" t="s">
        <v>13</v>
      </c>
      <c r="G803" s="58" t="s">
        <v>2</v>
      </c>
      <c r="H803" s="262"/>
      <c r="I803" s="262"/>
      <c r="J803" s="262"/>
      <c r="K803" s="262"/>
      <c r="L803" s="262"/>
      <c r="M803" s="263"/>
      <c r="N803" s="61">
        <v>4346.1000000000004</v>
      </c>
      <c r="O803" s="61">
        <v>4346.1000000000004</v>
      </c>
      <c r="P803" s="264"/>
      <c r="Q803" s="264"/>
      <c r="R803" s="36">
        <v>0</v>
      </c>
      <c r="S803" s="37">
        <v>4142027.32</v>
      </c>
      <c r="T803" s="62">
        <v>4142</v>
      </c>
      <c r="U803" s="20"/>
      <c r="V803" s="17" t="s">
        <v>1</v>
      </c>
      <c r="W803" s="47">
        <f t="shared" si="26"/>
        <v>95.303835622742213</v>
      </c>
      <c r="X803" s="47">
        <f t="shared" si="27"/>
        <v>95.303835622742213</v>
      </c>
    </row>
    <row r="804" spans="1:24" ht="33.75">
      <c r="A804" s="19"/>
      <c r="B804" s="57" t="s">
        <v>443</v>
      </c>
      <c r="C804" s="58">
        <v>18</v>
      </c>
      <c r="D804" s="59">
        <v>4</v>
      </c>
      <c r="E804" s="59">
        <v>12</v>
      </c>
      <c r="F804" s="60" t="s">
        <v>442</v>
      </c>
      <c r="G804" s="58" t="s">
        <v>2</v>
      </c>
      <c r="H804" s="262"/>
      <c r="I804" s="262"/>
      <c r="J804" s="262"/>
      <c r="K804" s="262"/>
      <c r="L804" s="262"/>
      <c r="M804" s="263"/>
      <c r="N804" s="61">
        <v>1045.0999999999999</v>
      </c>
      <c r="O804" s="61">
        <v>1045.0999999999999</v>
      </c>
      <c r="P804" s="264"/>
      <c r="Q804" s="264"/>
      <c r="R804" s="36">
        <v>0</v>
      </c>
      <c r="S804" s="37">
        <v>1045162.4299999999</v>
      </c>
      <c r="T804" s="62">
        <v>1045.0999999999999</v>
      </c>
      <c r="U804" s="20"/>
      <c r="V804" s="17" t="s">
        <v>1</v>
      </c>
      <c r="W804" s="47">
        <f t="shared" si="26"/>
        <v>100</v>
      </c>
      <c r="X804" s="47">
        <f t="shared" si="27"/>
        <v>100</v>
      </c>
    </row>
    <row r="805" spans="1:24" ht="22.5">
      <c r="A805" s="19"/>
      <c r="B805" s="57" t="s">
        <v>441</v>
      </c>
      <c r="C805" s="58">
        <v>18</v>
      </c>
      <c r="D805" s="59">
        <v>4</v>
      </c>
      <c r="E805" s="59">
        <v>12</v>
      </c>
      <c r="F805" s="60" t="s">
        <v>440</v>
      </c>
      <c r="G805" s="58" t="s">
        <v>2</v>
      </c>
      <c r="H805" s="262"/>
      <c r="I805" s="262"/>
      <c r="J805" s="262"/>
      <c r="K805" s="262"/>
      <c r="L805" s="262"/>
      <c r="M805" s="263"/>
      <c r="N805" s="61">
        <v>291.10000000000002</v>
      </c>
      <c r="O805" s="61">
        <v>291.10000000000002</v>
      </c>
      <c r="P805" s="264"/>
      <c r="Q805" s="264"/>
      <c r="R805" s="36">
        <v>0</v>
      </c>
      <c r="S805" s="37">
        <v>291162.43</v>
      </c>
      <c r="T805" s="62">
        <v>291.10000000000002</v>
      </c>
      <c r="U805" s="20"/>
      <c r="V805" s="17" t="s">
        <v>1</v>
      </c>
      <c r="W805" s="47">
        <f t="shared" si="26"/>
        <v>100</v>
      </c>
      <c r="X805" s="47">
        <f t="shared" si="27"/>
        <v>100</v>
      </c>
    </row>
    <row r="806" spans="1:24">
      <c r="A806" s="19"/>
      <c r="B806" s="57" t="s">
        <v>439</v>
      </c>
      <c r="C806" s="58">
        <v>18</v>
      </c>
      <c r="D806" s="59">
        <v>4</v>
      </c>
      <c r="E806" s="59">
        <v>12</v>
      </c>
      <c r="F806" s="60" t="s">
        <v>438</v>
      </c>
      <c r="G806" s="58" t="s">
        <v>2</v>
      </c>
      <c r="H806" s="262"/>
      <c r="I806" s="262"/>
      <c r="J806" s="262"/>
      <c r="K806" s="262"/>
      <c r="L806" s="262"/>
      <c r="M806" s="263"/>
      <c r="N806" s="61">
        <v>291.10000000000002</v>
      </c>
      <c r="O806" s="61">
        <v>291.10000000000002</v>
      </c>
      <c r="P806" s="264"/>
      <c r="Q806" s="264"/>
      <c r="R806" s="36">
        <v>0</v>
      </c>
      <c r="S806" s="37">
        <v>291162.43</v>
      </c>
      <c r="T806" s="62">
        <v>291.10000000000002</v>
      </c>
      <c r="U806" s="20"/>
      <c r="V806" s="17" t="s">
        <v>1</v>
      </c>
      <c r="W806" s="47">
        <f t="shared" si="26"/>
        <v>100</v>
      </c>
      <c r="X806" s="47">
        <f t="shared" si="27"/>
        <v>100</v>
      </c>
    </row>
    <row r="807" spans="1:24" ht="22.5">
      <c r="A807" s="19"/>
      <c r="B807" s="57" t="s">
        <v>37</v>
      </c>
      <c r="C807" s="58">
        <v>18</v>
      </c>
      <c r="D807" s="59">
        <v>4</v>
      </c>
      <c r="E807" s="59">
        <v>12</v>
      </c>
      <c r="F807" s="60" t="s">
        <v>438</v>
      </c>
      <c r="G807" s="58" t="s">
        <v>36</v>
      </c>
      <c r="H807" s="262"/>
      <c r="I807" s="262"/>
      <c r="J807" s="262"/>
      <c r="K807" s="262"/>
      <c r="L807" s="262"/>
      <c r="M807" s="263"/>
      <c r="N807" s="61">
        <v>291.10000000000002</v>
      </c>
      <c r="O807" s="61">
        <v>291.10000000000002</v>
      </c>
      <c r="P807" s="264"/>
      <c r="Q807" s="264"/>
      <c r="R807" s="36">
        <v>0</v>
      </c>
      <c r="S807" s="37">
        <v>291162.43</v>
      </c>
      <c r="T807" s="62">
        <v>291.10000000000002</v>
      </c>
      <c r="U807" s="20"/>
      <c r="V807" s="17" t="s">
        <v>1</v>
      </c>
      <c r="W807" s="47">
        <f t="shared" si="26"/>
        <v>100</v>
      </c>
      <c r="X807" s="47">
        <f t="shared" si="27"/>
        <v>100</v>
      </c>
    </row>
    <row r="808" spans="1:24" ht="22.5">
      <c r="A808" s="19"/>
      <c r="B808" s="57" t="s">
        <v>35</v>
      </c>
      <c r="C808" s="58">
        <v>18</v>
      </c>
      <c r="D808" s="59">
        <v>4</v>
      </c>
      <c r="E808" s="59">
        <v>12</v>
      </c>
      <c r="F808" s="60" t="s">
        <v>438</v>
      </c>
      <c r="G808" s="58" t="s">
        <v>33</v>
      </c>
      <c r="H808" s="262"/>
      <c r="I808" s="262"/>
      <c r="J808" s="262"/>
      <c r="K808" s="262"/>
      <c r="L808" s="262"/>
      <c r="M808" s="263"/>
      <c r="N808" s="61">
        <v>291.10000000000002</v>
      </c>
      <c r="O808" s="61">
        <v>291.10000000000002</v>
      </c>
      <c r="P808" s="264"/>
      <c r="Q808" s="264"/>
      <c r="R808" s="36">
        <v>0</v>
      </c>
      <c r="S808" s="37">
        <v>291162.43</v>
      </c>
      <c r="T808" s="62">
        <v>291.10000000000002</v>
      </c>
      <c r="U808" s="20"/>
      <c r="V808" s="17" t="s">
        <v>1</v>
      </c>
      <c r="W808" s="47">
        <f t="shared" si="26"/>
        <v>100</v>
      </c>
      <c r="X808" s="47">
        <f t="shared" si="27"/>
        <v>100</v>
      </c>
    </row>
    <row r="809" spans="1:24" ht="33.75">
      <c r="A809" s="19"/>
      <c r="B809" s="57" t="s">
        <v>437</v>
      </c>
      <c r="C809" s="58">
        <v>18</v>
      </c>
      <c r="D809" s="59">
        <v>4</v>
      </c>
      <c r="E809" s="59">
        <v>12</v>
      </c>
      <c r="F809" s="60" t="s">
        <v>436</v>
      </c>
      <c r="G809" s="58" t="s">
        <v>2</v>
      </c>
      <c r="H809" s="262"/>
      <c r="I809" s="262"/>
      <c r="J809" s="262"/>
      <c r="K809" s="262"/>
      <c r="L809" s="262"/>
      <c r="M809" s="263"/>
      <c r="N809" s="61">
        <v>754</v>
      </c>
      <c r="O809" s="61">
        <v>754</v>
      </c>
      <c r="P809" s="264"/>
      <c r="Q809" s="264"/>
      <c r="R809" s="36">
        <v>0</v>
      </c>
      <c r="S809" s="37">
        <v>754000</v>
      </c>
      <c r="T809" s="62">
        <v>754</v>
      </c>
      <c r="U809" s="20"/>
      <c r="V809" s="17" t="s">
        <v>1</v>
      </c>
      <c r="W809" s="47">
        <f t="shared" si="26"/>
        <v>100</v>
      </c>
      <c r="X809" s="47">
        <f t="shared" si="27"/>
        <v>100</v>
      </c>
    </row>
    <row r="810" spans="1:24" ht="33.75">
      <c r="A810" s="19"/>
      <c r="B810" s="57" t="s">
        <v>435</v>
      </c>
      <c r="C810" s="58">
        <v>18</v>
      </c>
      <c r="D810" s="59">
        <v>4</v>
      </c>
      <c r="E810" s="59">
        <v>12</v>
      </c>
      <c r="F810" s="60" t="s">
        <v>434</v>
      </c>
      <c r="G810" s="58" t="s">
        <v>2</v>
      </c>
      <c r="H810" s="262"/>
      <c r="I810" s="262"/>
      <c r="J810" s="262"/>
      <c r="K810" s="262"/>
      <c r="L810" s="262"/>
      <c r="M810" s="263"/>
      <c r="N810" s="61">
        <v>754</v>
      </c>
      <c r="O810" s="61">
        <v>754</v>
      </c>
      <c r="P810" s="264"/>
      <c r="Q810" s="264"/>
      <c r="R810" s="36">
        <v>0</v>
      </c>
      <c r="S810" s="37">
        <v>754000</v>
      </c>
      <c r="T810" s="62">
        <v>754</v>
      </c>
      <c r="U810" s="20"/>
      <c r="V810" s="17" t="s">
        <v>1</v>
      </c>
      <c r="W810" s="47">
        <f t="shared" si="26"/>
        <v>100</v>
      </c>
      <c r="X810" s="47">
        <f t="shared" si="27"/>
        <v>100</v>
      </c>
    </row>
    <row r="811" spans="1:24" ht="22.5">
      <c r="A811" s="19"/>
      <c r="B811" s="57" t="s">
        <v>37</v>
      </c>
      <c r="C811" s="58">
        <v>18</v>
      </c>
      <c r="D811" s="59">
        <v>4</v>
      </c>
      <c r="E811" s="59">
        <v>12</v>
      </c>
      <c r="F811" s="60" t="s">
        <v>434</v>
      </c>
      <c r="G811" s="58" t="s">
        <v>36</v>
      </c>
      <c r="H811" s="262"/>
      <c r="I811" s="262"/>
      <c r="J811" s="262"/>
      <c r="K811" s="262"/>
      <c r="L811" s="262"/>
      <c r="M811" s="263"/>
      <c r="N811" s="61">
        <v>754</v>
      </c>
      <c r="O811" s="61">
        <v>754</v>
      </c>
      <c r="P811" s="264"/>
      <c r="Q811" s="264"/>
      <c r="R811" s="36">
        <v>0</v>
      </c>
      <c r="S811" s="37">
        <v>754000</v>
      </c>
      <c r="T811" s="62">
        <v>754</v>
      </c>
      <c r="U811" s="20"/>
      <c r="V811" s="17" t="s">
        <v>1</v>
      </c>
      <c r="W811" s="47">
        <f t="shared" si="26"/>
        <v>100</v>
      </c>
      <c r="X811" s="47">
        <f t="shared" si="27"/>
        <v>100</v>
      </c>
    </row>
    <row r="812" spans="1:24" ht="22.5">
      <c r="A812" s="19"/>
      <c r="B812" s="57" t="s">
        <v>35</v>
      </c>
      <c r="C812" s="58">
        <v>18</v>
      </c>
      <c r="D812" s="59">
        <v>4</v>
      </c>
      <c r="E812" s="59">
        <v>12</v>
      </c>
      <c r="F812" s="60" t="s">
        <v>434</v>
      </c>
      <c r="G812" s="58" t="s">
        <v>33</v>
      </c>
      <c r="H812" s="262"/>
      <c r="I812" s="262"/>
      <c r="J812" s="262"/>
      <c r="K812" s="262"/>
      <c r="L812" s="262"/>
      <c r="M812" s="263"/>
      <c r="N812" s="61">
        <v>754</v>
      </c>
      <c r="O812" s="61">
        <v>754</v>
      </c>
      <c r="P812" s="264"/>
      <c r="Q812" s="264"/>
      <c r="R812" s="36">
        <v>0</v>
      </c>
      <c r="S812" s="37">
        <v>754000</v>
      </c>
      <c r="T812" s="62">
        <v>754</v>
      </c>
      <c r="U812" s="20"/>
      <c r="V812" s="17" t="s">
        <v>1</v>
      </c>
      <c r="W812" s="47">
        <f t="shared" si="26"/>
        <v>100</v>
      </c>
      <c r="X812" s="47">
        <f t="shared" si="27"/>
        <v>100</v>
      </c>
    </row>
    <row r="813" spans="1:24">
      <c r="A813" s="19"/>
      <c r="B813" s="57" t="s">
        <v>177</v>
      </c>
      <c r="C813" s="58">
        <v>18</v>
      </c>
      <c r="D813" s="59">
        <v>4</v>
      </c>
      <c r="E813" s="59">
        <v>12</v>
      </c>
      <c r="F813" s="60" t="s">
        <v>259</v>
      </c>
      <c r="G813" s="58" t="s">
        <v>2</v>
      </c>
      <c r="H813" s="262"/>
      <c r="I813" s="262"/>
      <c r="J813" s="262"/>
      <c r="K813" s="262"/>
      <c r="L813" s="262"/>
      <c r="M813" s="263"/>
      <c r="N813" s="61">
        <v>3301</v>
      </c>
      <c r="O813" s="61">
        <v>3301</v>
      </c>
      <c r="P813" s="264"/>
      <c r="Q813" s="264"/>
      <c r="R813" s="36">
        <v>0</v>
      </c>
      <c r="S813" s="37">
        <v>3096864.8899999997</v>
      </c>
      <c r="T813" s="62">
        <v>3096.9</v>
      </c>
      <c r="U813" s="20"/>
      <c r="V813" s="17" t="s">
        <v>1</v>
      </c>
      <c r="W813" s="47">
        <f t="shared" si="26"/>
        <v>93.817025143895791</v>
      </c>
      <c r="X813" s="47">
        <f t="shared" si="27"/>
        <v>93.817025143895791</v>
      </c>
    </row>
    <row r="814" spans="1:24" ht="22.5">
      <c r="A814" s="19"/>
      <c r="B814" s="57" t="s">
        <v>258</v>
      </c>
      <c r="C814" s="58">
        <v>18</v>
      </c>
      <c r="D814" s="59">
        <v>4</v>
      </c>
      <c r="E814" s="59">
        <v>12</v>
      </c>
      <c r="F814" s="60" t="s">
        <v>257</v>
      </c>
      <c r="G814" s="58" t="s">
        <v>2</v>
      </c>
      <c r="H814" s="262"/>
      <c r="I814" s="262"/>
      <c r="J814" s="262"/>
      <c r="K814" s="262"/>
      <c r="L814" s="262"/>
      <c r="M814" s="263"/>
      <c r="N814" s="61">
        <v>3301</v>
      </c>
      <c r="O814" s="61">
        <v>3301</v>
      </c>
      <c r="P814" s="264"/>
      <c r="Q814" s="264"/>
      <c r="R814" s="36">
        <v>0</v>
      </c>
      <c r="S814" s="37">
        <v>3096864.8899999997</v>
      </c>
      <c r="T814" s="62">
        <v>3096.9</v>
      </c>
      <c r="U814" s="20"/>
      <c r="V814" s="17" t="s">
        <v>1</v>
      </c>
      <c r="W814" s="47">
        <f t="shared" si="26"/>
        <v>93.817025143895791</v>
      </c>
      <c r="X814" s="47">
        <f t="shared" si="27"/>
        <v>93.817025143895791</v>
      </c>
    </row>
    <row r="815" spans="1:24" ht="22.5">
      <c r="A815" s="19"/>
      <c r="B815" s="57" t="s">
        <v>44</v>
      </c>
      <c r="C815" s="58">
        <v>18</v>
      </c>
      <c r="D815" s="59">
        <v>4</v>
      </c>
      <c r="E815" s="59">
        <v>12</v>
      </c>
      <c r="F815" s="60" t="s">
        <v>433</v>
      </c>
      <c r="G815" s="58" t="s">
        <v>2</v>
      </c>
      <c r="H815" s="262"/>
      <c r="I815" s="262"/>
      <c r="J815" s="262"/>
      <c r="K815" s="262"/>
      <c r="L815" s="262"/>
      <c r="M815" s="263"/>
      <c r="N815" s="61">
        <v>2870.7</v>
      </c>
      <c r="O815" s="61">
        <v>2870.7</v>
      </c>
      <c r="P815" s="264"/>
      <c r="Q815" s="264"/>
      <c r="R815" s="36">
        <v>0</v>
      </c>
      <c r="S815" s="37">
        <v>2697724.42</v>
      </c>
      <c r="T815" s="62">
        <v>2697.7</v>
      </c>
      <c r="U815" s="20"/>
      <c r="V815" s="17" t="s">
        <v>1</v>
      </c>
      <c r="W815" s="47">
        <f t="shared" si="26"/>
        <v>93.973595290347305</v>
      </c>
      <c r="X815" s="47">
        <f t="shared" si="27"/>
        <v>93.973595290347305</v>
      </c>
    </row>
    <row r="816" spans="1:24" ht="56.25">
      <c r="A816" s="19"/>
      <c r="B816" s="57" t="s">
        <v>170</v>
      </c>
      <c r="C816" s="58">
        <v>18</v>
      </c>
      <c r="D816" s="59">
        <v>4</v>
      </c>
      <c r="E816" s="59">
        <v>12</v>
      </c>
      <c r="F816" s="60" t="s">
        <v>433</v>
      </c>
      <c r="G816" s="58" t="s">
        <v>169</v>
      </c>
      <c r="H816" s="262"/>
      <c r="I816" s="262"/>
      <c r="J816" s="262"/>
      <c r="K816" s="262"/>
      <c r="L816" s="262"/>
      <c r="M816" s="263"/>
      <c r="N816" s="61">
        <v>2870.5</v>
      </c>
      <c r="O816" s="61">
        <v>2870.5</v>
      </c>
      <c r="P816" s="264"/>
      <c r="Q816" s="264"/>
      <c r="R816" s="36">
        <v>0</v>
      </c>
      <c r="S816" s="37">
        <v>2697570.31</v>
      </c>
      <c r="T816" s="62">
        <v>2697.6</v>
      </c>
      <c r="U816" s="20"/>
      <c r="V816" s="17" t="s">
        <v>1</v>
      </c>
      <c r="W816" s="47">
        <f t="shared" si="26"/>
        <v>93.976659118620447</v>
      </c>
      <c r="X816" s="47">
        <f t="shared" si="27"/>
        <v>93.976659118620447</v>
      </c>
    </row>
    <row r="817" spans="1:24">
      <c r="A817" s="19"/>
      <c r="B817" s="57" t="s">
        <v>168</v>
      </c>
      <c r="C817" s="58">
        <v>18</v>
      </c>
      <c r="D817" s="59">
        <v>4</v>
      </c>
      <c r="E817" s="59">
        <v>12</v>
      </c>
      <c r="F817" s="60" t="s">
        <v>433</v>
      </c>
      <c r="G817" s="58" t="s">
        <v>167</v>
      </c>
      <c r="H817" s="262"/>
      <c r="I817" s="262"/>
      <c r="J817" s="262"/>
      <c r="K817" s="262"/>
      <c r="L817" s="262"/>
      <c r="M817" s="263"/>
      <c r="N817" s="61">
        <v>2870.5</v>
      </c>
      <c r="O817" s="61">
        <v>2870.5</v>
      </c>
      <c r="P817" s="264"/>
      <c r="Q817" s="264"/>
      <c r="R817" s="36">
        <v>0</v>
      </c>
      <c r="S817" s="37">
        <v>2697570.31</v>
      </c>
      <c r="T817" s="62">
        <v>2697.6</v>
      </c>
      <c r="U817" s="20"/>
      <c r="V817" s="17" t="s">
        <v>1</v>
      </c>
      <c r="W817" s="47">
        <f t="shared" si="26"/>
        <v>93.976659118620447</v>
      </c>
      <c r="X817" s="47">
        <f t="shared" si="27"/>
        <v>93.976659118620447</v>
      </c>
    </row>
    <row r="818" spans="1:24">
      <c r="A818" s="19"/>
      <c r="B818" s="57" t="s">
        <v>166</v>
      </c>
      <c r="C818" s="58">
        <v>18</v>
      </c>
      <c r="D818" s="59">
        <v>4</v>
      </c>
      <c r="E818" s="59">
        <v>12</v>
      </c>
      <c r="F818" s="60" t="s">
        <v>433</v>
      </c>
      <c r="G818" s="58" t="s">
        <v>165</v>
      </c>
      <c r="H818" s="262"/>
      <c r="I818" s="262"/>
      <c r="J818" s="262"/>
      <c r="K818" s="262"/>
      <c r="L818" s="262"/>
      <c r="M818" s="263"/>
      <c r="N818" s="61">
        <v>0.2</v>
      </c>
      <c r="O818" s="61">
        <v>0.2</v>
      </c>
      <c r="P818" s="264"/>
      <c r="Q818" s="264"/>
      <c r="R818" s="36">
        <v>0</v>
      </c>
      <c r="S818" s="37">
        <v>154.11000000000001</v>
      </c>
      <c r="T818" s="62">
        <v>0.1</v>
      </c>
      <c r="U818" s="20"/>
      <c r="V818" s="17" t="s">
        <v>1</v>
      </c>
      <c r="W818" s="47">
        <f t="shared" si="26"/>
        <v>50</v>
      </c>
      <c r="X818" s="47">
        <f t="shared" si="27"/>
        <v>50</v>
      </c>
    </row>
    <row r="819" spans="1:24">
      <c r="A819" s="19"/>
      <c r="B819" s="57" t="s">
        <v>164</v>
      </c>
      <c r="C819" s="58">
        <v>18</v>
      </c>
      <c r="D819" s="59">
        <v>4</v>
      </c>
      <c r="E819" s="59">
        <v>12</v>
      </c>
      <c r="F819" s="60" t="s">
        <v>433</v>
      </c>
      <c r="G819" s="58" t="s">
        <v>162</v>
      </c>
      <c r="H819" s="262"/>
      <c r="I819" s="262"/>
      <c r="J819" s="262"/>
      <c r="K819" s="262"/>
      <c r="L819" s="262"/>
      <c r="M819" s="263"/>
      <c r="N819" s="61">
        <v>0.2</v>
      </c>
      <c r="O819" s="61">
        <v>0.2</v>
      </c>
      <c r="P819" s="264"/>
      <c r="Q819" s="264"/>
      <c r="R819" s="36">
        <v>0</v>
      </c>
      <c r="S819" s="37">
        <v>154.11000000000001</v>
      </c>
      <c r="T819" s="62">
        <v>0.1</v>
      </c>
      <c r="U819" s="20"/>
      <c r="V819" s="17" t="s">
        <v>1</v>
      </c>
      <c r="W819" s="47">
        <f t="shared" si="26"/>
        <v>50</v>
      </c>
      <c r="X819" s="47">
        <f t="shared" si="27"/>
        <v>50</v>
      </c>
    </row>
    <row r="820" spans="1:24" ht="22.5">
      <c r="A820" s="19"/>
      <c r="B820" s="57" t="s">
        <v>232</v>
      </c>
      <c r="C820" s="58">
        <v>18</v>
      </c>
      <c r="D820" s="59">
        <v>4</v>
      </c>
      <c r="E820" s="59">
        <v>12</v>
      </c>
      <c r="F820" s="60" t="s">
        <v>432</v>
      </c>
      <c r="G820" s="58" t="s">
        <v>2</v>
      </c>
      <c r="H820" s="262"/>
      <c r="I820" s="262"/>
      <c r="J820" s="262"/>
      <c r="K820" s="262"/>
      <c r="L820" s="262"/>
      <c r="M820" s="263"/>
      <c r="N820" s="61">
        <v>430.3</v>
      </c>
      <c r="O820" s="61">
        <v>430.3</v>
      </c>
      <c r="P820" s="264"/>
      <c r="Q820" s="264"/>
      <c r="R820" s="36">
        <v>0</v>
      </c>
      <c r="S820" s="37">
        <v>399140.47000000003</v>
      </c>
      <c r="T820" s="62">
        <v>399.2</v>
      </c>
      <c r="U820" s="20"/>
      <c r="V820" s="17" t="s">
        <v>1</v>
      </c>
      <c r="W820" s="47">
        <f t="shared" si="26"/>
        <v>92.772484313269814</v>
      </c>
      <c r="X820" s="47">
        <f t="shared" si="27"/>
        <v>92.772484313269814</v>
      </c>
    </row>
    <row r="821" spans="1:24" ht="56.25">
      <c r="A821" s="19"/>
      <c r="B821" s="57" t="s">
        <v>170</v>
      </c>
      <c r="C821" s="58">
        <v>18</v>
      </c>
      <c r="D821" s="59">
        <v>4</v>
      </c>
      <c r="E821" s="59">
        <v>12</v>
      </c>
      <c r="F821" s="60" t="s">
        <v>432</v>
      </c>
      <c r="G821" s="58" t="s">
        <v>169</v>
      </c>
      <c r="H821" s="262"/>
      <c r="I821" s="262"/>
      <c r="J821" s="262"/>
      <c r="K821" s="262"/>
      <c r="L821" s="262"/>
      <c r="M821" s="263"/>
      <c r="N821" s="61">
        <v>7.2</v>
      </c>
      <c r="O821" s="61">
        <v>7.2</v>
      </c>
      <c r="P821" s="264"/>
      <c r="Q821" s="264"/>
      <c r="R821" s="36">
        <v>0</v>
      </c>
      <c r="S821" s="37">
        <v>1320</v>
      </c>
      <c r="T821" s="62">
        <v>1.3</v>
      </c>
      <c r="U821" s="20"/>
      <c r="V821" s="17" t="s">
        <v>1</v>
      </c>
      <c r="W821" s="47">
        <f t="shared" si="26"/>
        <v>18.055555555555554</v>
      </c>
      <c r="X821" s="47">
        <f t="shared" si="27"/>
        <v>18.055555555555554</v>
      </c>
    </row>
    <row r="822" spans="1:24">
      <c r="A822" s="19"/>
      <c r="B822" s="57" t="s">
        <v>168</v>
      </c>
      <c r="C822" s="58">
        <v>18</v>
      </c>
      <c r="D822" s="59">
        <v>4</v>
      </c>
      <c r="E822" s="59">
        <v>12</v>
      </c>
      <c r="F822" s="60" t="s">
        <v>432</v>
      </c>
      <c r="G822" s="58" t="s">
        <v>167</v>
      </c>
      <c r="H822" s="262"/>
      <c r="I822" s="262"/>
      <c r="J822" s="262"/>
      <c r="K822" s="262"/>
      <c r="L822" s="262"/>
      <c r="M822" s="263"/>
      <c r="N822" s="61">
        <v>7.2</v>
      </c>
      <c r="O822" s="61">
        <v>7.2</v>
      </c>
      <c r="P822" s="264"/>
      <c r="Q822" s="264"/>
      <c r="R822" s="36">
        <v>0</v>
      </c>
      <c r="S822" s="37">
        <v>1320</v>
      </c>
      <c r="T822" s="62">
        <v>1.3</v>
      </c>
      <c r="U822" s="20"/>
      <c r="V822" s="17" t="s">
        <v>1</v>
      </c>
      <c r="W822" s="47">
        <f t="shared" si="26"/>
        <v>18.055555555555554</v>
      </c>
      <c r="X822" s="47">
        <f t="shared" si="27"/>
        <v>18.055555555555554</v>
      </c>
    </row>
    <row r="823" spans="1:24" ht="22.5">
      <c r="A823" s="19"/>
      <c r="B823" s="24" t="s">
        <v>37</v>
      </c>
      <c r="C823" s="31">
        <v>18</v>
      </c>
      <c r="D823" s="32">
        <v>4</v>
      </c>
      <c r="E823" s="32">
        <v>12</v>
      </c>
      <c r="F823" s="30" t="s">
        <v>432</v>
      </c>
      <c r="G823" s="31" t="s">
        <v>36</v>
      </c>
      <c r="H823" s="299"/>
      <c r="I823" s="299"/>
      <c r="J823" s="299"/>
      <c r="K823" s="299"/>
      <c r="L823" s="299"/>
      <c r="M823" s="300"/>
      <c r="N823" s="46">
        <v>421</v>
      </c>
      <c r="O823" s="46">
        <v>421</v>
      </c>
      <c r="P823" s="301"/>
      <c r="Q823" s="301"/>
      <c r="R823" s="36">
        <v>0</v>
      </c>
      <c r="S823" s="37">
        <v>396881.07</v>
      </c>
      <c r="T823" s="41">
        <v>396.9</v>
      </c>
      <c r="U823" s="20"/>
      <c r="V823" s="17" t="s">
        <v>1</v>
      </c>
      <c r="W823" s="47">
        <f t="shared" si="26"/>
        <v>94.27553444180522</v>
      </c>
      <c r="X823" s="47">
        <f t="shared" si="27"/>
        <v>94.27553444180522</v>
      </c>
    </row>
    <row r="824" spans="1:24" ht="22.5">
      <c r="A824" s="19"/>
      <c r="B824" s="24" t="s">
        <v>35</v>
      </c>
      <c r="C824" s="31">
        <v>18</v>
      </c>
      <c r="D824" s="32">
        <v>4</v>
      </c>
      <c r="E824" s="32">
        <v>12</v>
      </c>
      <c r="F824" s="30" t="s">
        <v>432</v>
      </c>
      <c r="G824" s="31" t="s">
        <v>33</v>
      </c>
      <c r="H824" s="299"/>
      <c r="I824" s="299"/>
      <c r="J824" s="299"/>
      <c r="K824" s="299"/>
      <c r="L824" s="299"/>
      <c r="M824" s="300"/>
      <c r="N824" s="46">
        <v>421</v>
      </c>
      <c r="O824" s="46">
        <v>421</v>
      </c>
      <c r="P824" s="301"/>
      <c r="Q824" s="301"/>
      <c r="R824" s="36">
        <v>0</v>
      </c>
      <c r="S824" s="37">
        <v>396881.07</v>
      </c>
      <c r="T824" s="41">
        <v>396.9</v>
      </c>
      <c r="U824" s="20"/>
      <c r="V824" s="17" t="s">
        <v>1</v>
      </c>
      <c r="W824" s="47">
        <f t="shared" si="26"/>
        <v>94.27553444180522</v>
      </c>
      <c r="X824" s="47">
        <f t="shared" si="27"/>
        <v>94.27553444180522</v>
      </c>
    </row>
    <row r="825" spans="1:24">
      <c r="A825" s="19"/>
      <c r="B825" s="24" t="s">
        <v>166</v>
      </c>
      <c r="C825" s="31">
        <v>18</v>
      </c>
      <c r="D825" s="32">
        <v>4</v>
      </c>
      <c r="E825" s="32">
        <v>12</v>
      </c>
      <c r="F825" s="30" t="s">
        <v>432</v>
      </c>
      <c r="G825" s="31" t="s">
        <v>165</v>
      </c>
      <c r="H825" s="299"/>
      <c r="I825" s="299"/>
      <c r="J825" s="299"/>
      <c r="K825" s="299"/>
      <c r="L825" s="299"/>
      <c r="M825" s="300"/>
      <c r="N825" s="46">
        <v>2.1</v>
      </c>
      <c r="O825" s="46">
        <v>2.1</v>
      </c>
      <c r="P825" s="301"/>
      <c r="Q825" s="301"/>
      <c r="R825" s="36">
        <v>0</v>
      </c>
      <c r="S825" s="37">
        <v>939.4</v>
      </c>
      <c r="T825" s="41">
        <v>1</v>
      </c>
      <c r="U825" s="20"/>
      <c r="V825" s="17" t="s">
        <v>1</v>
      </c>
      <c r="W825" s="47">
        <f t="shared" si="26"/>
        <v>47.619047619047613</v>
      </c>
      <c r="X825" s="47">
        <f t="shared" si="27"/>
        <v>47.619047619047613</v>
      </c>
    </row>
    <row r="826" spans="1:24">
      <c r="A826" s="19"/>
      <c r="B826" s="24" t="s">
        <v>164</v>
      </c>
      <c r="C826" s="31">
        <v>18</v>
      </c>
      <c r="D826" s="32">
        <v>4</v>
      </c>
      <c r="E826" s="32">
        <v>12</v>
      </c>
      <c r="F826" s="30" t="s">
        <v>432</v>
      </c>
      <c r="G826" s="31" t="s">
        <v>162</v>
      </c>
      <c r="H826" s="299"/>
      <c r="I826" s="299"/>
      <c r="J826" s="299"/>
      <c r="K826" s="299"/>
      <c r="L826" s="299"/>
      <c r="M826" s="300"/>
      <c r="N826" s="46">
        <v>2.1</v>
      </c>
      <c r="O826" s="46">
        <v>2.1</v>
      </c>
      <c r="P826" s="301"/>
      <c r="Q826" s="301"/>
      <c r="R826" s="36">
        <v>0</v>
      </c>
      <c r="S826" s="37">
        <v>939.4</v>
      </c>
      <c r="T826" s="41">
        <v>1</v>
      </c>
      <c r="U826" s="20"/>
      <c r="V826" s="17" t="s">
        <v>1</v>
      </c>
      <c r="W826" s="47">
        <f t="shared" si="26"/>
        <v>47.619047619047613</v>
      </c>
      <c r="X826" s="47">
        <f t="shared" si="27"/>
        <v>47.619047619047613</v>
      </c>
    </row>
    <row r="827" spans="1:24">
      <c r="A827" s="19"/>
      <c r="B827" s="63" t="s">
        <v>431</v>
      </c>
      <c r="C827" s="33">
        <v>18</v>
      </c>
      <c r="D827" s="34">
        <v>5</v>
      </c>
      <c r="E827" s="34">
        <v>0</v>
      </c>
      <c r="F827" s="35" t="s">
        <v>15</v>
      </c>
      <c r="G827" s="33" t="s">
        <v>2</v>
      </c>
      <c r="H827" s="269"/>
      <c r="I827" s="269"/>
      <c r="J827" s="269"/>
      <c r="K827" s="269"/>
      <c r="L827" s="269"/>
      <c r="M827" s="270"/>
      <c r="N827" s="45">
        <v>225746.9</v>
      </c>
      <c r="O827" s="45">
        <v>225746.9</v>
      </c>
      <c r="P827" s="265"/>
      <c r="Q827" s="265"/>
      <c r="R827" s="36">
        <v>0</v>
      </c>
      <c r="S827" s="37">
        <v>209755331.22999996</v>
      </c>
      <c r="T827" s="40">
        <v>209755.3</v>
      </c>
      <c r="U827" s="20"/>
      <c r="V827" s="65" t="s">
        <v>1</v>
      </c>
      <c r="W827" s="66">
        <f t="shared" si="26"/>
        <v>92.916137497347691</v>
      </c>
      <c r="X827" s="66">
        <f t="shared" si="27"/>
        <v>92.916137497347691</v>
      </c>
    </row>
    <row r="828" spans="1:24">
      <c r="A828" s="19"/>
      <c r="B828" s="57" t="s">
        <v>430</v>
      </c>
      <c r="C828" s="58">
        <v>18</v>
      </c>
      <c r="D828" s="59">
        <v>5</v>
      </c>
      <c r="E828" s="59">
        <v>1</v>
      </c>
      <c r="F828" s="60" t="s">
        <v>15</v>
      </c>
      <c r="G828" s="58" t="s">
        <v>2</v>
      </c>
      <c r="H828" s="262"/>
      <c r="I828" s="262"/>
      <c r="J828" s="262"/>
      <c r="K828" s="262"/>
      <c r="L828" s="262"/>
      <c r="M828" s="263"/>
      <c r="N828" s="61">
        <v>70658.600000000006</v>
      </c>
      <c r="O828" s="61">
        <v>70658.600000000006</v>
      </c>
      <c r="P828" s="264"/>
      <c r="Q828" s="264"/>
      <c r="R828" s="36">
        <v>0</v>
      </c>
      <c r="S828" s="37">
        <v>57965945.699999996</v>
      </c>
      <c r="T828" s="62">
        <v>57965.9</v>
      </c>
      <c r="U828" s="20"/>
      <c r="V828" s="17" t="s">
        <v>1</v>
      </c>
      <c r="W828" s="47">
        <f t="shared" si="26"/>
        <v>82.036581534307217</v>
      </c>
      <c r="X828" s="47">
        <f t="shared" si="27"/>
        <v>82.036581534307217</v>
      </c>
    </row>
    <row r="829" spans="1:24" ht="22.5">
      <c r="A829" s="19"/>
      <c r="B829" s="57" t="s">
        <v>109</v>
      </c>
      <c r="C829" s="58">
        <v>18</v>
      </c>
      <c r="D829" s="59">
        <v>5</v>
      </c>
      <c r="E829" s="59">
        <v>1</v>
      </c>
      <c r="F829" s="60" t="s">
        <v>108</v>
      </c>
      <c r="G829" s="58" t="s">
        <v>2</v>
      </c>
      <c r="H829" s="262"/>
      <c r="I829" s="262"/>
      <c r="J829" s="262"/>
      <c r="K829" s="262"/>
      <c r="L829" s="262"/>
      <c r="M829" s="263"/>
      <c r="N829" s="61">
        <v>59732.5</v>
      </c>
      <c r="O829" s="61">
        <v>59732.5</v>
      </c>
      <c r="P829" s="264"/>
      <c r="Q829" s="264"/>
      <c r="R829" s="36">
        <v>0</v>
      </c>
      <c r="S829" s="37">
        <v>48378027.549999997</v>
      </c>
      <c r="T829" s="62">
        <v>48378</v>
      </c>
      <c r="U829" s="20"/>
      <c r="V829" s="17" t="s">
        <v>1</v>
      </c>
      <c r="W829" s="47">
        <f t="shared" si="26"/>
        <v>80.991085255095626</v>
      </c>
      <c r="X829" s="47">
        <f t="shared" si="27"/>
        <v>80.991085255095626</v>
      </c>
    </row>
    <row r="830" spans="1:24" ht="33.75">
      <c r="A830" s="19"/>
      <c r="B830" s="57" t="s">
        <v>429</v>
      </c>
      <c r="C830" s="58">
        <v>18</v>
      </c>
      <c r="D830" s="59">
        <v>5</v>
      </c>
      <c r="E830" s="59">
        <v>1</v>
      </c>
      <c r="F830" s="60" t="s">
        <v>428</v>
      </c>
      <c r="G830" s="58" t="s">
        <v>2</v>
      </c>
      <c r="H830" s="262"/>
      <c r="I830" s="262"/>
      <c r="J830" s="262"/>
      <c r="K830" s="262"/>
      <c r="L830" s="262"/>
      <c r="M830" s="263"/>
      <c r="N830" s="61">
        <v>59732.5</v>
      </c>
      <c r="O830" s="61">
        <v>59732.5</v>
      </c>
      <c r="P830" s="264"/>
      <c r="Q830" s="264"/>
      <c r="R830" s="36">
        <v>0</v>
      </c>
      <c r="S830" s="37">
        <v>48378027.549999997</v>
      </c>
      <c r="T830" s="62">
        <v>48378</v>
      </c>
      <c r="U830" s="20"/>
      <c r="V830" s="17" t="s">
        <v>1</v>
      </c>
      <c r="W830" s="47">
        <f t="shared" si="26"/>
        <v>80.991085255095626</v>
      </c>
      <c r="X830" s="47">
        <f t="shared" si="27"/>
        <v>80.991085255095626</v>
      </c>
    </row>
    <row r="831" spans="1:24" ht="22.5">
      <c r="A831" s="19"/>
      <c r="B831" s="57" t="s">
        <v>427</v>
      </c>
      <c r="C831" s="58">
        <v>18</v>
      </c>
      <c r="D831" s="59">
        <v>5</v>
      </c>
      <c r="E831" s="59">
        <v>1</v>
      </c>
      <c r="F831" s="60" t="s">
        <v>426</v>
      </c>
      <c r="G831" s="58" t="s">
        <v>2</v>
      </c>
      <c r="H831" s="262"/>
      <c r="I831" s="262"/>
      <c r="J831" s="262"/>
      <c r="K831" s="262"/>
      <c r="L831" s="262"/>
      <c r="M831" s="263"/>
      <c r="N831" s="61">
        <v>59732.5</v>
      </c>
      <c r="O831" s="61">
        <v>59732.5</v>
      </c>
      <c r="P831" s="264"/>
      <c r="Q831" s="264"/>
      <c r="R831" s="36">
        <v>0</v>
      </c>
      <c r="S831" s="37">
        <v>48378027.549999997</v>
      </c>
      <c r="T831" s="62">
        <v>48378</v>
      </c>
      <c r="U831" s="20"/>
      <c r="V831" s="17" t="s">
        <v>1</v>
      </c>
      <c r="W831" s="47">
        <f t="shared" si="26"/>
        <v>80.991085255095626</v>
      </c>
      <c r="X831" s="47">
        <f t="shared" si="27"/>
        <v>80.991085255095626</v>
      </c>
    </row>
    <row r="832" spans="1:24" ht="33.75">
      <c r="A832" s="19"/>
      <c r="B832" s="57" t="s">
        <v>425</v>
      </c>
      <c r="C832" s="58">
        <v>18</v>
      </c>
      <c r="D832" s="59">
        <v>5</v>
      </c>
      <c r="E832" s="59">
        <v>1</v>
      </c>
      <c r="F832" s="60" t="s">
        <v>424</v>
      </c>
      <c r="G832" s="58" t="s">
        <v>2</v>
      </c>
      <c r="H832" s="262"/>
      <c r="I832" s="262"/>
      <c r="J832" s="262"/>
      <c r="K832" s="262"/>
      <c r="L832" s="262"/>
      <c r="M832" s="263"/>
      <c r="N832" s="61">
        <v>34911.599999999999</v>
      </c>
      <c r="O832" s="61">
        <v>34911.599999999999</v>
      </c>
      <c r="P832" s="264"/>
      <c r="Q832" s="264"/>
      <c r="R832" s="36">
        <v>0</v>
      </c>
      <c r="S832" s="37">
        <v>24203358.440000001</v>
      </c>
      <c r="T832" s="62">
        <v>24203.3</v>
      </c>
      <c r="U832" s="20"/>
      <c r="V832" s="17" t="s">
        <v>1</v>
      </c>
      <c r="W832" s="47">
        <f t="shared" si="26"/>
        <v>69.327386885734256</v>
      </c>
      <c r="X832" s="47">
        <f t="shared" si="27"/>
        <v>69.327386885734256</v>
      </c>
    </row>
    <row r="833" spans="1:24" ht="22.5">
      <c r="A833" s="19"/>
      <c r="B833" s="57" t="s">
        <v>385</v>
      </c>
      <c r="C833" s="58">
        <v>18</v>
      </c>
      <c r="D833" s="59">
        <v>5</v>
      </c>
      <c r="E833" s="59">
        <v>1</v>
      </c>
      <c r="F833" s="60" t="s">
        <v>424</v>
      </c>
      <c r="G833" s="58" t="s">
        <v>384</v>
      </c>
      <c r="H833" s="262"/>
      <c r="I833" s="262"/>
      <c r="J833" s="262"/>
      <c r="K833" s="262"/>
      <c r="L833" s="262"/>
      <c r="M833" s="263"/>
      <c r="N833" s="61">
        <v>34911.599999999999</v>
      </c>
      <c r="O833" s="61">
        <v>34911.599999999999</v>
      </c>
      <c r="P833" s="264"/>
      <c r="Q833" s="264"/>
      <c r="R833" s="36">
        <v>0</v>
      </c>
      <c r="S833" s="37">
        <v>24203358.440000001</v>
      </c>
      <c r="T833" s="62">
        <v>24203.3</v>
      </c>
      <c r="U833" s="20"/>
      <c r="V833" s="17" t="s">
        <v>1</v>
      </c>
      <c r="W833" s="47">
        <f t="shared" si="26"/>
        <v>69.327386885734256</v>
      </c>
      <c r="X833" s="47">
        <f t="shared" si="27"/>
        <v>69.327386885734256</v>
      </c>
    </row>
    <row r="834" spans="1:24">
      <c r="A834" s="19"/>
      <c r="B834" s="57" t="s">
        <v>383</v>
      </c>
      <c r="C834" s="58">
        <v>18</v>
      </c>
      <c r="D834" s="59">
        <v>5</v>
      </c>
      <c r="E834" s="59">
        <v>1</v>
      </c>
      <c r="F834" s="60" t="s">
        <v>424</v>
      </c>
      <c r="G834" s="58" t="s">
        <v>381</v>
      </c>
      <c r="H834" s="262"/>
      <c r="I834" s="262"/>
      <c r="J834" s="262"/>
      <c r="K834" s="262"/>
      <c r="L834" s="262"/>
      <c r="M834" s="263"/>
      <c r="N834" s="61">
        <v>34911.599999999999</v>
      </c>
      <c r="O834" s="61">
        <v>34911.599999999999</v>
      </c>
      <c r="P834" s="264"/>
      <c r="Q834" s="264"/>
      <c r="R834" s="36">
        <v>0</v>
      </c>
      <c r="S834" s="37">
        <v>24203358.440000001</v>
      </c>
      <c r="T834" s="62">
        <v>24203.3</v>
      </c>
      <c r="U834" s="20"/>
      <c r="V834" s="17" t="s">
        <v>1</v>
      </c>
      <c r="W834" s="47">
        <f t="shared" si="26"/>
        <v>69.327386885734256</v>
      </c>
      <c r="X834" s="47">
        <f t="shared" si="27"/>
        <v>69.327386885734256</v>
      </c>
    </row>
    <row r="835" spans="1:24" ht="22.5">
      <c r="A835" s="19"/>
      <c r="B835" s="57" t="s">
        <v>423</v>
      </c>
      <c r="C835" s="58">
        <v>18</v>
      </c>
      <c r="D835" s="59">
        <v>5</v>
      </c>
      <c r="E835" s="59">
        <v>1</v>
      </c>
      <c r="F835" s="60" t="s">
        <v>422</v>
      </c>
      <c r="G835" s="58" t="s">
        <v>2</v>
      </c>
      <c r="H835" s="262"/>
      <c r="I835" s="262"/>
      <c r="J835" s="262"/>
      <c r="K835" s="262"/>
      <c r="L835" s="262"/>
      <c r="M835" s="263"/>
      <c r="N835" s="61">
        <v>24820.9</v>
      </c>
      <c r="O835" s="61">
        <v>24820.9</v>
      </c>
      <c r="P835" s="264"/>
      <c r="Q835" s="264"/>
      <c r="R835" s="36">
        <v>0</v>
      </c>
      <c r="S835" s="37">
        <v>24174669.109999999</v>
      </c>
      <c r="T835" s="62">
        <v>24174.7</v>
      </c>
      <c r="U835" s="20"/>
      <c r="V835" s="17" t="s">
        <v>1</v>
      </c>
      <c r="W835" s="47">
        <f t="shared" si="26"/>
        <v>97.396548876148728</v>
      </c>
      <c r="X835" s="47">
        <f t="shared" si="27"/>
        <v>97.396548876148728</v>
      </c>
    </row>
    <row r="836" spans="1:24" ht="22.5">
      <c r="A836" s="19"/>
      <c r="B836" s="57" t="s">
        <v>385</v>
      </c>
      <c r="C836" s="58">
        <v>18</v>
      </c>
      <c r="D836" s="59">
        <v>5</v>
      </c>
      <c r="E836" s="59">
        <v>1</v>
      </c>
      <c r="F836" s="60" t="s">
        <v>422</v>
      </c>
      <c r="G836" s="58" t="s">
        <v>384</v>
      </c>
      <c r="H836" s="262"/>
      <c r="I836" s="262"/>
      <c r="J836" s="262"/>
      <c r="K836" s="262"/>
      <c r="L836" s="262"/>
      <c r="M836" s="263"/>
      <c r="N836" s="61">
        <v>24820.9</v>
      </c>
      <c r="O836" s="61">
        <v>24820.9</v>
      </c>
      <c r="P836" s="264"/>
      <c r="Q836" s="264"/>
      <c r="R836" s="36">
        <v>0</v>
      </c>
      <c r="S836" s="37">
        <v>24174669.109999999</v>
      </c>
      <c r="T836" s="62">
        <v>24174.7</v>
      </c>
      <c r="U836" s="20"/>
      <c r="V836" s="17" t="s">
        <v>1</v>
      </c>
      <c r="W836" s="47">
        <f t="shared" si="26"/>
        <v>97.396548876148728</v>
      </c>
      <c r="X836" s="47">
        <f t="shared" si="27"/>
        <v>97.396548876148728</v>
      </c>
    </row>
    <row r="837" spans="1:24">
      <c r="A837" s="19"/>
      <c r="B837" s="57" t="s">
        <v>383</v>
      </c>
      <c r="C837" s="58">
        <v>18</v>
      </c>
      <c r="D837" s="59">
        <v>5</v>
      </c>
      <c r="E837" s="59">
        <v>1</v>
      </c>
      <c r="F837" s="60" t="s">
        <v>422</v>
      </c>
      <c r="G837" s="58" t="s">
        <v>381</v>
      </c>
      <c r="H837" s="262"/>
      <c r="I837" s="262"/>
      <c r="J837" s="262"/>
      <c r="K837" s="262"/>
      <c r="L837" s="262"/>
      <c r="M837" s="263"/>
      <c r="N837" s="61">
        <v>24820.9</v>
      </c>
      <c r="O837" s="61">
        <v>24820.9</v>
      </c>
      <c r="P837" s="264"/>
      <c r="Q837" s="264"/>
      <c r="R837" s="36">
        <v>0</v>
      </c>
      <c r="S837" s="37">
        <v>24174669.109999999</v>
      </c>
      <c r="T837" s="62">
        <v>24174.7</v>
      </c>
      <c r="U837" s="20"/>
      <c r="V837" s="17" t="s">
        <v>1</v>
      </c>
      <c r="W837" s="47">
        <f t="shared" ref="W837:W900" si="28">SUM(T837/N837*100)</f>
        <v>97.396548876148728</v>
      </c>
      <c r="X837" s="47">
        <f t="shared" ref="X837:X900" si="29">SUM(T837/O837*100)</f>
        <v>97.396548876148728</v>
      </c>
    </row>
    <row r="838" spans="1:24" ht="33.75">
      <c r="A838" s="19"/>
      <c r="B838" s="57" t="s">
        <v>373</v>
      </c>
      <c r="C838" s="58">
        <v>18</v>
      </c>
      <c r="D838" s="59">
        <v>5</v>
      </c>
      <c r="E838" s="59">
        <v>1</v>
      </c>
      <c r="F838" s="60" t="s">
        <v>372</v>
      </c>
      <c r="G838" s="58" t="s">
        <v>2</v>
      </c>
      <c r="H838" s="262"/>
      <c r="I838" s="262"/>
      <c r="J838" s="262"/>
      <c r="K838" s="262"/>
      <c r="L838" s="262"/>
      <c r="M838" s="263"/>
      <c r="N838" s="61">
        <v>10926.1</v>
      </c>
      <c r="O838" s="61">
        <v>10926.1</v>
      </c>
      <c r="P838" s="264"/>
      <c r="Q838" s="264"/>
      <c r="R838" s="36">
        <v>0</v>
      </c>
      <c r="S838" s="37">
        <v>9587918.1500000004</v>
      </c>
      <c r="T838" s="62">
        <v>9587.9</v>
      </c>
      <c r="U838" s="20"/>
      <c r="V838" s="17" t="s">
        <v>1</v>
      </c>
      <c r="W838" s="47">
        <f t="shared" si="28"/>
        <v>87.752262930048232</v>
      </c>
      <c r="X838" s="47">
        <f t="shared" si="29"/>
        <v>87.752262930048232</v>
      </c>
    </row>
    <row r="839" spans="1:24" ht="22.5">
      <c r="A839" s="19"/>
      <c r="B839" s="57" t="s">
        <v>421</v>
      </c>
      <c r="C839" s="58">
        <v>18</v>
      </c>
      <c r="D839" s="59">
        <v>5</v>
      </c>
      <c r="E839" s="59">
        <v>1</v>
      </c>
      <c r="F839" s="60" t="s">
        <v>420</v>
      </c>
      <c r="G839" s="58" t="s">
        <v>2</v>
      </c>
      <c r="H839" s="262"/>
      <c r="I839" s="262"/>
      <c r="J839" s="262"/>
      <c r="K839" s="262"/>
      <c r="L839" s="262"/>
      <c r="M839" s="263"/>
      <c r="N839" s="61">
        <v>10926.1</v>
      </c>
      <c r="O839" s="61">
        <v>10926.1</v>
      </c>
      <c r="P839" s="264"/>
      <c r="Q839" s="264"/>
      <c r="R839" s="36">
        <v>0</v>
      </c>
      <c r="S839" s="37">
        <v>9587918.1500000004</v>
      </c>
      <c r="T839" s="62">
        <v>9587.9</v>
      </c>
      <c r="U839" s="20"/>
      <c r="V839" s="17" t="s">
        <v>1</v>
      </c>
      <c r="W839" s="47">
        <f t="shared" si="28"/>
        <v>87.752262930048232</v>
      </c>
      <c r="X839" s="47">
        <f t="shared" si="29"/>
        <v>87.752262930048232</v>
      </c>
    </row>
    <row r="840" spans="1:24" ht="78.75">
      <c r="A840" s="19"/>
      <c r="B840" s="57" t="s">
        <v>419</v>
      </c>
      <c r="C840" s="58">
        <v>18</v>
      </c>
      <c r="D840" s="59">
        <v>5</v>
      </c>
      <c r="E840" s="59">
        <v>1</v>
      </c>
      <c r="F840" s="60" t="s">
        <v>418</v>
      </c>
      <c r="G840" s="58" t="s">
        <v>2</v>
      </c>
      <c r="H840" s="262"/>
      <c r="I840" s="262"/>
      <c r="J840" s="262"/>
      <c r="K840" s="262"/>
      <c r="L840" s="262"/>
      <c r="M840" s="263"/>
      <c r="N840" s="61">
        <v>10226.1</v>
      </c>
      <c r="O840" s="61">
        <v>10226.1</v>
      </c>
      <c r="P840" s="264"/>
      <c r="Q840" s="264"/>
      <c r="R840" s="36">
        <v>0</v>
      </c>
      <c r="S840" s="37">
        <v>9431918.1500000004</v>
      </c>
      <c r="T840" s="62">
        <v>9431.9</v>
      </c>
      <c r="U840" s="20"/>
      <c r="V840" s="17" t="s">
        <v>1</v>
      </c>
      <c r="W840" s="47">
        <f t="shared" si="28"/>
        <v>92.23359834149872</v>
      </c>
      <c r="X840" s="47">
        <f t="shared" si="29"/>
        <v>92.23359834149872</v>
      </c>
    </row>
    <row r="841" spans="1:24" ht="22.5">
      <c r="A841" s="19"/>
      <c r="B841" s="57" t="s">
        <v>417</v>
      </c>
      <c r="C841" s="58">
        <v>18</v>
      </c>
      <c r="D841" s="59">
        <v>5</v>
      </c>
      <c r="E841" s="59">
        <v>1</v>
      </c>
      <c r="F841" s="60" t="s">
        <v>416</v>
      </c>
      <c r="G841" s="58" t="s">
        <v>2</v>
      </c>
      <c r="H841" s="262"/>
      <c r="I841" s="262"/>
      <c r="J841" s="262"/>
      <c r="K841" s="262"/>
      <c r="L841" s="262"/>
      <c r="M841" s="263"/>
      <c r="N841" s="61">
        <v>6944.8</v>
      </c>
      <c r="O841" s="61">
        <v>6944.8</v>
      </c>
      <c r="P841" s="264"/>
      <c r="Q841" s="264"/>
      <c r="R841" s="36">
        <v>0</v>
      </c>
      <c r="S841" s="37">
        <v>6150646.04</v>
      </c>
      <c r="T841" s="62">
        <v>6150.6</v>
      </c>
      <c r="U841" s="20"/>
      <c r="V841" s="17" t="s">
        <v>1</v>
      </c>
      <c r="W841" s="47">
        <f t="shared" si="28"/>
        <v>88.564105517797486</v>
      </c>
      <c r="X841" s="47">
        <f t="shared" si="29"/>
        <v>88.564105517797486</v>
      </c>
    </row>
    <row r="842" spans="1:24" ht="22.5">
      <c r="A842" s="19"/>
      <c r="B842" s="57" t="s">
        <v>37</v>
      </c>
      <c r="C842" s="58">
        <v>18</v>
      </c>
      <c r="D842" s="59">
        <v>5</v>
      </c>
      <c r="E842" s="59">
        <v>1</v>
      </c>
      <c r="F842" s="60" t="s">
        <v>416</v>
      </c>
      <c r="G842" s="58" t="s">
        <v>36</v>
      </c>
      <c r="H842" s="262"/>
      <c r="I842" s="262"/>
      <c r="J842" s="262"/>
      <c r="K842" s="262"/>
      <c r="L842" s="262"/>
      <c r="M842" s="263"/>
      <c r="N842" s="61">
        <v>6944.8</v>
      </c>
      <c r="O842" s="61">
        <v>6944.8</v>
      </c>
      <c r="P842" s="264"/>
      <c r="Q842" s="264"/>
      <c r="R842" s="36">
        <v>0</v>
      </c>
      <c r="S842" s="37">
        <v>6150646.04</v>
      </c>
      <c r="T842" s="62">
        <v>6150.6</v>
      </c>
      <c r="U842" s="20"/>
      <c r="V842" s="17" t="s">
        <v>1</v>
      </c>
      <c r="W842" s="47">
        <f t="shared" si="28"/>
        <v>88.564105517797486</v>
      </c>
      <c r="X842" s="47">
        <f t="shared" si="29"/>
        <v>88.564105517797486</v>
      </c>
    </row>
    <row r="843" spans="1:24" ht="22.5">
      <c r="A843" s="19"/>
      <c r="B843" s="57" t="s">
        <v>35</v>
      </c>
      <c r="C843" s="58">
        <v>18</v>
      </c>
      <c r="D843" s="59">
        <v>5</v>
      </c>
      <c r="E843" s="59">
        <v>1</v>
      </c>
      <c r="F843" s="60" t="s">
        <v>416</v>
      </c>
      <c r="G843" s="58" t="s">
        <v>33</v>
      </c>
      <c r="H843" s="262"/>
      <c r="I843" s="262"/>
      <c r="J843" s="262"/>
      <c r="K843" s="262"/>
      <c r="L843" s="262"/>
      <c r="M843" s="263"/>
      <c r="N843" s="61">
        <v>6944.8</v>
      </c>
      <c r="O843" s="61">
        <v>6944.8</v>
      </c>
      <c r="P843" s="264"/>
      <c r="Q843" s="264"/>
      <c r="R843" s="36">
        <v>0</v>
      </c>
      <c r="S843" s="37">
        <v>6150646.04</v>
      </c>
      <c r="T843" s="62">
        <v>6150.6</v>
      </c>
      <c r="U843" s="20"/>
      <c r="V843" s="17" t="s">
        <v>1</v>
      </c>
      <c r="W843" s="47">
        <f t="shared" si="28"/>
        <v>88.564105517797486</v>
      </c>
      <c r="X843" s="47">
        <f t="shared" si="29"/>
        <v>88.564105517797486</v>
      </c>
    </row>
    <row r="844" spans="1:24">
      <c r="A844" s="19"/>
      <c r="B844" s="57" t="s">
        <v>415</v>
      </c>
      <c r="C844" s="58">
        <v>18</v>
      </c>
      <c r="D844" s="59">
        <v>5</v>
      </c>
      <c r="E844" s="59">
        <v>1</v>
      </c>
      <c r="F844" s="60" t="s">
        <v>414</v>
      </c>
      <c r="G844" s="58" t="s">
        <v>2</v>
      </c>
      <c r="H844" s="262"/>
      <c r="I844" s="262"/>
      <c r="J844" s="262"/>
      <c r="K844" s="262"/>
      <c r="L844" s="262"/>
      <c r="M844" s="263"/>
      <c r="N844" s="61">
        <v>3281.3</v>
      </c>
      <c r="O844" s="61">
        <v>3281.3</v>
      </c>
      <c r="P844" s="264"/>
      <c r="Q844" s="264"/>
      <c r="R844" s="36">
        <v>0</v>
      </c>
      <c r="S844" s="37">
        <v>3281272.11</v>
      </c>
      <c r="T844" s="62">
        <v>3281.3</v>
      </c>
      <c r="U844" s="20"/>
      <c r="V844" s="17" t="s">
        <v>1</v>
      </c>
      <c r="W844" s="47">
        <f t="shared" si="28"/>
        <v>100</v>
      </c>
      <c r="X844" s="47">
        <f t="shared" si="29"/>
        <v>100</v>
      </c>
    </row>
    <row r="845" spans="1:24" ht="22.5">
      <c r="A845" s="19"/>
      <c r="B845" s="24" t="s">
        <v>22</v>
      </c>
      <c r="C845" s="31">
        <v>18</v>
      </c>
      <c r="D845" s="32">
        <v>5</v>
      </c>
      <c r="E845" s="32">
        <v>1</v>
      </c>
      <c r="F845" s="30" t="s">
        <v>414</v>
      </c>
      <c r="G845" s="31" t="s">
        <v>21</v>
      </c>
      <c r="H845" s="299"/>
      <c r="I845" s="299"/>
      <c r="J845" s="299"/>
      <c r="K845" s="299"/>
      <c r="L845" s="299"/>
      <c r="M845" s="300"/>
      <c r="N845" s="46">
        <v>3281.3</v>
      </c>
      <c r="O845" s="46">
        <v>3281.3</v>
      </c>
      <c r="P845" s="301"/>
      <c r="Q845" s="301"/>
      <c r="R845" s="36">
        <v>0</v>
      </c>
      <c r="S845" s="37">
        <v>3281272.11</v>
      </c>
      <c r="T845" s="41">
        <v>3281.3</v>
      </c>
      <c r="U845" s="20"/>
      <c r="V845" s="17" t="s">
        <v>1</v>
      </c>
      <c r="W845" s="47">
        <f t="shared" si="28"/>
        <v>100</v>
      </c>
      <c r="X845" s="47">
        <f t="shared" si="29"/>
        <v>100</v>
      </c>
    </row>
    <row r="846" spans="1:24" ht="33.75">
      <c r="A846" s="19"/>
      <c r="B846" s="24" t="s">
        <v>96</v>
      </c>
      <c r="C846" s="31">
        <v>18</v>
      </c>
      <c r="D846" s="32">
        <v>5</v>
      </c>
      <c r="E846" s="32">
        <v>1</v>
      </c>
      <c r="F846" s="30" t="s">
        <v>414</v>
      </c>
      <c r="G846" s="31" t="s">
        <v>95</v>
      </c>
      <c r="H846" s="299"/>
      <c r="I846" s="299"/>
      <c r="J846" s="299"/>
      <c r="K846" s="299"/>
      <c r="L846" s="299"/>
      <c r="M846" s="300"/>
      <c r="N846" s="46">
        <v>3281.3</v>
      </c>
      <c r="O846" s="46">
        <v>3281.3</v>
      </c>
      <c r="P846" s="301"/>
      <c r="Q846" s="301"/>
      <c r="R846" s="36">
        <v>0</v>
      </c>
      <c r="S846" s="37">
        <v>3281272.11</v>
      </c>
      <c r="T846" s="41">
        <v>3281.3</v>
      </c>
      <c r="U846" s="20"/>
      <c r="V846" s="17" t="s">
        <v>1</v>
      </c>
      <c r="W846" s="47">
        <f t="shared" si="28"/>
        <v>100</v>
      </c>
      <c r="X846" s="47">
        <f t="shared" si="29"/>
        <v>100</v>
      </c>
    </row>
    <row r="847" spans="1:24" ht="22.5">
      <c r="A847" s="19"/>
      <c r="B847" s="57" t="s">
        <v>413</v>
      </c>
      <c r="C847" s="58">
        <v>18</v>
      </c>
      <c r="D847" s="59">
        <v>5</v>
      </c>
      <c r="E847" s="59">
        <v>1</v>
      </c>
      <c r="F847" s="60" t="s">
        <v>412</v>
      </c>
      <c r="G847" s="58" t="s">
        <v>2</v>
      </c>
      <c r="H847" s="262"/>
      <c r="I847" s="262"/>
      <c r="J847" s="262"/>
      <c r="K847" s="262"/>
      <c r="L847" s="262"/>
      <c r="M847" s="263"/>
      <c r="N847" s="61">
        <v>700</v>
      </c>
      <c r="O847" s="61">
        <v>700</v>
      </c>
      <c r="P847" s="264"/>
      <c r="Q847" s="264"/>
      <c r="R847" s="36">
        <v>0</v>
      </c>
      <c r="S847" s="37">
        <v>156000</v>
      </c>
      <c r="T847" s="62">
        <v>156</v>
      </c>
      <c r="U847" s="20"/>
      <c r="V847" s="17" t="s">
        <v>1</v>
      </c>
      <c r="W847" s="47">
        <f t="shared" si="28"/>
        <v>22.285714285714285</v>
      </c>
      <c r="X847" s="47">
        <f t="shared" si="29"/>
        <v>22.285714285714285</v>
      </c>
    </row>
    <row r="848" spans="1:24">
      <c r="A848" s="19"/>
      <c r="B848" s="57" t="s">
        <v>411</v>
      </c>
      <c r="C848" s="58">
        <v>18</v>
      </c>
      <c r="D848" s="59">
        <v>5</v>
      </c>
      <c r="E848" s="59">
        <v>1</v>
      </c>
      <c r="F848" s="60" t="s">
        <v>410</v>
      </c>
      <c r="G848" s="58" t="s">
        <v>2</v>
      </c>
      <c r="H848" s="262"/>
      <c r="I848" s="262"/>
      <c r="J848" s="262"/>
      <c r="K848" s="262"/>
      <c r="L848" s="262"/>
      <c r="M848" s="263"/>
      <c r="N848" s="61">
        <v>700</v>
      </c>
      <c r="O848" s="61">
        <v>700</v>
      </c>
      <c r="P848" s="264"/>
      <c r="Q848" s="264"/>
      <c r="R848" s="36">
        <v>0</v>
      </c>
      <c r="S848" s="37">
        <v>156000</v>
      </c>
      <c r="T848" s="62">
        <v>156</v>
      </c>
      <c r="U848" s="20"/>
      <c r="V848" s="17" t="s">
        <v>1</v>
      </c>
      <c r="W848" s="47">
        <f t="shared" si="28"/>
        <v>22.285714285714285</v>
      </c>
      <c r="X848" s="47">
        <f t="shared" si="29"/>
        <v>22.285714285714285</v>
      </c>
    </row>
    <row r="849" spans="1:24" ht="22.5">
      <c r="A849" s="19"/>
      <c r="B849" s="57" t="s">
        <v>37</v>
      </c>
      <c r="C849" s="58">
        <v>18</v>
      </c>
      <c r="D849" s="59">
        <v>5</v>
      </c>
      <c r="E849" s="59">
        <v>1</v>
      </c>
      <c r="F849" s="60" t="s">
        <v>410</v>
      </c>
      <c r="G849" s="58" t="s">
        <v>36</v>
      </c>
      <c r="H849" s="262"/>
      <c r="I849" s="262"/>
      <c r="J849" s="262"/>
      <c r="K849" s="262"/>
      <c r="L849" s="262"/>
      <c r="M849" s="263"/>
      <c r="N849" s="61">
        <v>580</v>
      </c>
      <c r="O849" s="61">
        <v>580</v>
      </c>
      <c r="P849" s="264"/>
      <c r="Q849" s="264"/>
      <c r="R849" s="36">
        <v>0</v>
      </c>
      <c r="S849" s="37">
        <v>36000</v>
      </c>
      <c r="T849" s="62">
        <v>36</v>
      </c>
      <c r="U849" s="20"/>
      <c r="V849" s="17" t="s">
        <v>1</v>
      </c>
      <c r="W849" s="47">
        <f t="shared" si="28"/>
        <v>6.2068965517241379</v>
      </c>
      <c r="X849" s="47">
        <f t="shared" si="29"/>
        <v>6.2068965517241379</v>
      </c>
    </row>
    <row r="850" spans="1:24" ht="22.5">
      <c r="A850" s="19"/>
      <c r="B850" s="57" t="s">
        <v>35</v>
      </c>
      <c r="C850" s="58">
        <v>18</v>
      </c>
      <c r="D850" s="59">
        <v>5</v>
      </c>
      <c r="E850" s="59">
        <v>1</v>
      </c>
      <c r="F850" s="60" t="s">
        <v>410</v>
      </c>
      <c r="G850" s="58" t="s">
        <v>33</v>
      </c>
      <c r="H850" s="262"/>
      <c r="I850" s="262"/>
      <c r="J850" s="262"/>
      <c r="K850" s="262"/>
      <c r="L850" s="262"/>
      <c r="M850" s="263"/>
      <c r="N850" s="61">
        <v>580</v>
      </c>
      <c r="O850" s="61">
        <v>580</v>
      </c>
      <c r="P850" s="264"/>
      <c r="Q850" s="264"/>
      <c r="R850" s="36">
        <v>0</v>
      </c>
      <c r="S850" s="37">
        <v>36000</v>
      </c>
      <c r="T850" s="62">
        <v>36</v>
      </c>
      <c r="U850" s="20"/>
      <c r="V850" s="17" t="s">
        <v>1</v>
      </c>
      <c r="W850" s="47">
        <f t="shared" si="28"/>
        <v>6.2068965517241379</v>
      </c>
      <c r="X850" s="47">
        <f t="shared" si="29"/>
        <v>6.2068965517241379</v>
      </c>
    </row>
    <row r="851" spans="1:24">
      <c r="A851" s="19"/>
      <c r="B851" s="57" t="s">
        <v>166</v>
      </c>
      <c r="C851" s="58">
        <v>18</v>
      </c>
      <c r="D851" s="59">
        <v>5</v>
      </c>
      <c r="E851" s="59">
        <v>1</v>
      </c>
      <c r="F851" s="60" t="s">
        <v>410</v>
      </c>
      <c r="G851" s="58" t="s">
        <v>165</v>
      </c>
      <c r="H851" s="262"/>
      <c r="I851" s="262"/>
      <c r="J851" s="262"/>
      <c r="K851" s="262"/>
      <c r="L851" s="262"/>
      <c r="M851" s="263"/>
      <c r="N851" s="61">
        <v>120</v>
      </c>
      <c r="O851" s="61">
        <v>120</v>
      </c>
      <c r="P851" s="264"/>
      <c r="Q851" s="264"/>
      <c r="R851" s="36">
        <v>0</v>
      </c>
      <c r="S851" s="37">
        <v>120000</v>
      </c>
      <c r="T851" s="62">
        <v>120</v>
      </c>
      <c r="U851" s="20"/>
      <c r="V851" s="17" t="s">
        <v>1</v>
      </c>
      <c r="W851" s="47">
        <f t="shared" si="28"/>
        <v>100</v>
      </c>
      <c r="X851" s="47">
        <f t="shared" si="29"/>
        <v>100</v>
      </c>
    </row>
    <row r="852" spans="1:24">
      <c r="A852" s="19"/>
      <c r="B852" s="57" t="s">
        <v>164</v>
      </c>
      <c r="C852" s="58">
        <v>18</v>
      </c>
      <c r="D852" s="59">
        <v>5</v>
      </c>
      <c r="E852" s="59">
        <v>1</v>
      </c>
      <c r="F852" s="60" t="s">
        <v>410</v>
      </c>
      <c r="G852" s="58" t="s">
        <v>162</v>
      </c>
      <c r="H852" s="262"/>
      <c r="I852" s="262"/>
      <c r="J852" s="262"/>
      <c r="K852" s="262"/>
      <c r="L852" s="262"/>
      <c r="M852" s="263"/>
      <c r="N852" s="61">
        <v>120</v>
      </c>
      <c r="O852" s="61">
        <v>120</v>
      </c>
      <c r="P852" s="264"/>
      <c r="Q852" s="264"/>
      <c r="R852" s="36">
        <v>0</v>
      </c>
      <c r="S852" s="37">
        <v>120000</v>
      </c>
      <c r="T852" s="62">
        <v>120</v>
      </c>
      <c r="U852" s="20"/>
      <c r="V852" s="17" t="s">
        <v>1</v>
      </c>
      <c r="W852" s="47">
        <f t="shared" si="28"/>
        <v>100</v>
      </c>
      <c r="X852" s="47">
        <f t="shared" si="29"/>
        <v>100</v>
      </c>
    </row>
    <row r="853" spans="1:24">
      <c r="A853" s="19"/>
      <c r="B853" s="57" t="s">
        <v>409</v>
      </c>
      <c r="C853" s="58">
        <v>18</v>
      </c>
      <c r="D853" s="59">
        <v>5</v>
      </c>
      <c r="E853" s="59">
        <v>2</v>
      </c>
      <c r="F853" s="60" t="s">
        <v>15</v>
      </c>
      <c r="G853" s="58" t="s">
        <v>2</v>
      </c>
      <c r="H853" s="262"/>
      <c r="I853" s="262"/>
      <c r="J853" s="262"/>
      <c r="K853" s="262"/>
      <c r="L853" s="262"/>
      <c r="M853" s="263"/>
      <c r="N853" s="61">
        <v>139219.4</v>
      </c>
      <c r="O853" s="61">
        <v>139219.4</v>
      </c>
      <c r="P853" s="264"/>
      <c r="Q853" s="264"/>
      <c r="R853" s="36">
        <v>0</v>
      </c>
      <c r="S853" s="37">
        <v>136307052.72999999</v>
      </c>
      <c r="T853" s="62">
        <v>136307.1</v>
      </c>
      <c r="U853" s="20"/>
      <c r="V853" s="17" t="s">
        <v>1</v>
      </c>
      <c r="W853" s="47">
        <f t="shared" si="28"/>
        <v>97.908122000238478</v>
      </c>
      <c r="X853" s="47">
        <f t="shared" si="29"/>
        <v>97.908122000238478</v>
      </c>
    </row>
    <row r="854" spans="1:24" ht="33.75">
      <c r="A854" s="19"/>
      <c r="B854" s="57" t="s">
        <v>373</v>
      </c>
      <c r="C854" s="58">
        <v>18</v>
      </c>
      <c r="D854" s="59">
        <v>5</v>
      </c>
      <c r="E854" s="59">
        <v>2</v>
      </c>
      <c r="F854" s="60" t="s">
        <v>372</v>
      </c>
      <c r="G854" s="58" t="s">
        <v>2</v>
      </c>
      <c r="H854" s="262"/>
      <c r="I854" s="262"/>
      <c r="J854" s="262"/>
      <c r="K854" s="262"/>
      <c r="L854" s="262"/>
      <c r="M854" s="263"/>
      <c r="N854" s="61">
        <v>123239.6</v>
      </c>
      <c r="O854" s="61">
        <v>123239.6</v>
      </c>
      <c r="P854" s="264"/>
      <c r="Q854" s="264"/>
      <c r="R854" s="36">
        <v>0</v>
      </c>
      <c r="S854" s="37">
        <v>122093951.28999999</v>
      </c>
      <c r="T854" s="62">
        <v>122094</v>
      </c>
      <c r="U854" s="20"/>
      <c r="V854" s="17" t="s">
        <v>1</v>
      </c>
      <c r="W854" s="47">
        <f t="shared" si="28"/>
        <v>99.070428660917429</v>
      </c>
      <c r="X854" s="47">
        <f t="shared" si="29"/>
        <v>99.070428660917429</v>
      </c>
    </row>
    <row r="855" spans="1:24" ht="22.5">
      <c r="A855" s="19"/>
      <c r="B855" s="57" t="s">
        <v>408</v>
      </c>
      <c r="C855" s="58">
        <v>18</v>
      </c>
      <c r="D855" s="59">
        <v>5</v>
      </c>
      <c r="E855" s="59">
        <v>2</v>
      </c>
      <c r="F855" s="60" t="s">
        <v>407</v>
      </c>
      <c r="G855" s="58" t="s">
        <v>2</v>
      </c>
      <c r="H855" s="262"/>
      <c r="I855" s="262"/>
      <c r="J855" s="262"/>
      <c r="K855" s="262"/>
      <c r="L855" s="262"/>
      <c r="M855" s="263"/>
      <c r="N855" s="61">
        <v>123239.6</v>
      </c>
      <c r="O855" s="61">
        <v>123239.6</v>
      </c>
      <c r="P855" s="264"/>
      <c r="Q855" s="264"/>
      <c r="R855" s="36">
        <v>0</v>
      </c>
      <c r="S855" s="37">
        <v>122093951.28999999</v>
      </c>
      <c r="T855" s="62">
        <v>122094</v>
      </c>
      <c r="U855" s="20"/>
      <c r="V855" s="17" t="s">
        <v>1</v>
      </c>
      <c r="W855" s="47">
        <f t="shared" si="28"/>
        <v>99.070428660917429</v>
      </c>
      <c r="X855" s="47">
        <f t="shared" si="29"/>
        <v>99.070428660917429</v>
      </c>
    </row>
    <row r="856" spans="1:24" ht="45">
      <c r="A856" s="19"/>
      <c r="B856" s="57" t="s">
        <v>406</v>
      </c>
      <c r="C856" s="58">
        <v>18</v>
      </c>
      <c r="D856" s="59">
        <v>5</v>
      </c>
      <c r="E856" s="59">
        <v>2</v>
      </c>
      <c r="F856" s="60" t="s">
        <v>405</v>
      </c>
      <c r="G856" s="58" t="s">
        <v>2</v>
      </c>
      <c r="H856" s="262"/>
      <c r="I856" s="262"/>
      <c r="J856" s="262"/>
      <c r="K856" s="262"/>
      <c r="L856" s="262"/>
      <c r="M856" s="263"/>
      <c r="N856" s="61">
        <v>122489.60000000001</v>
      </c>
      <c r="O856" s="61">
        <v>122489.60000000001</v>
      </c>
      <c r="P856" s="264"/>
      <c r="Q856" s="264"/>
      <c r="R856" s="36">
        <v>0</v>
      </c>
      <c r="S856" s="37">
        <v>121469382.92999999</v>
      </c>
      <c r="T856" s="62">
        <v>121469.4</v>
      </c>
      <c r="U856" s="20"/>
      <c r="V856" s="17" t="s">
        <v>1</v>
      </c>
      <c r="W856" s="47">
        <f t="shared" si="28"/>
        <v>99.167112963059708</v>
      </c>
      <c r="X856" s="47">
        <f t="shared" si="29"/>
        <v>99.167112963059708</v>
      </c>
    </row>
    <row r="857" spans="1:24" ht="33.75">
      <c r="A857" s="19"/>
      <c r="B857" s="57" t="s">
        <v>404</v>
      </c>
      <c r="C857" s="58">
        <v>18</v>
      </c>
      <c r="D857" s="59">
        <v>5</v>
      </c>
      <c r="E857" s="59">
        <v>2</v>
      </c>
      <c r="F857" s="60" t="s">
        <v>403</v>
      </c>
      <c r="G857" s="58" t="s">
        <v>2</v>
      </c>
      <c r="H857" s="262"/>
      <c r="I857" s="262"/>
      <c r="J857" s="262"/>
      <c r="K857" s="262"/>
      <c r="L857" s="262"/>
      <c r="M857" s="263"/>
      <c r="N857" s="61">
        <v>90000</v>
      </c>
      <c r="O857" s="61">
        <v>90000</v>
      </c>
      <c r="P857" s="264"/>
      <c r="Q857" s="264"/>
      <c r="R857" s="36">
        <v>0</v>
      </c>
      <c r="S857" s="37">
        <v>90000000</v>
      </c>
      <c r="T857" s="62">
        <v>90000</v>
      </c>
      <c r="U857" s="20"/>
      <c r="V857" s="17" t="s">
        <v>1</v>
      </c>
      <c r="W857" s="47">
        <f t="shared" si="28"/>
        <v>100</v>
      </c>
      <c r="X857" s="47">
        <f t="shared" si="29"/>
        <v>100</v>
      </c>
    </row>
    <row r="858" spans="1:24" ht="22.5">
      <c r="A858" s="19"/>
      <c r="B858" s="24" t="s">
        <v>385</v>
      </c>
      <c r="C858" s="31">
        <v>18</v>
      </c>
      <c r="D858" s="32">
        <v>5</v>
      </c>
      <c r="E858" s="32">
        <v>2</v>
      </c>
      <c r="F858" s="30" t="s">
        <v>403</v>
      </c>
      <c r="G858" s="31" t="s">
        <v>384</v>
      </c>
      <c r="H858" s="299"/>
      <c r="I858" s="299"/>
      <c r="J858" s="299"/>
      <c r="K858" s="299"/>
      <c r="L858" s="299"/>
      <c r="M858" s="300"/>
      <c r="N858" s="46">
        <v>90000</v>
      </c>
      <c r="O858" s="46">
        <v>90000</v>
      </c>
      <c r="P858" s="301"/>
      <c r="Q858" s="301"/>
      <c r="R858" s="36">
        <v>0</v>
      </c>
      <c r="S858" s="37">
        <v>90000000</v>
      </c>
      <c r="T858" s="41">
        <v>90000</v>
      </c>
      <c r="U858" s="20"/>
      <c r="V858" s="17" t="s">
        <v>1</v>
      </c>
      <c r="W858" s="47">
        <f t="shared" si="28"/>
        <v>100</v>
      </c>
      <c r="X858" s="47">
        <f t="shared" si="29"/>
        <v>100</v>
      </c>
    </row>
    <row r="859" spans="1:24">
      <c r="A859" s="19"/>
      <c r="B859" s="24" t="s">
        <v>383</v>
      </c>
      <c r="C859" s="31">
        <v>18</v>
      </c>
      <c r="D859" s="32">
        <v>5</v>
      </c>
      <c r="E859" s="32">
        <v>2</v>
      </c>
      <c r="F859" s="30" t="s">
        <v>403</v>
      </c>
      <c r="G859" s="31" t="s">
        <v>381</v>
      </c>
      <c r="H859" s="299"/>
      <c r="I859" s="299"/>
      <c r="J859" s="299"/>
      <c r="K859" s="299"/>
      <c r="L859" s="299"/>
      <c r="M859" s="300"/>
      <c r="N859" s="46">
        <v>90000</v>
      </c>
      <c r="O859" s="46">
        <v>90000</v>
      </c>
      <c r="P859" s="301"/>
      <c r="Q859" s="301"/>
      <c r="R859" s="36">
        <v>0</v>
      </c>
      <c r="S859" s="37">
        <v>90000000</v>
      </c>
      <c r="T859" s="41">
        <v>90000</v>
      </c>
      <c r="U859" s="20"/>
      <c r="V859" s="17" t="s">
        <v>1</v>
      </c>
      <c r="W859" s="47">
        <f t="shared" si="28"/>
        <v>100</v>
      </c>
      <c r="X859" s="47">
        <f t="shared" si="29"/>
        <v>100</v>
      </c>
    </row>
    <row r="860" spans="1:24" ht="33.75">
      <c r="A860" s="19"/>
      <c r="B860" s="57" t="s">
        <v>402</v>
      </c>
      <c r="C860" s="58">
        <v>18</v>
      </c>
      <c r="D860" s="59">
        <v>5</v>
      </c>
      <c r="E860" s="59">
        <v>2</v>
      </c>
      <c r="F860" s="60" t="s">
        <v>401</v>
      </c>
      <c r="G860" s="58" t="s">
        <v>2</v>
      </c>
      <c r="H860" s="262"/>
      <c r="I860" s="262"/>
      <c r="J860" s="262"/>
      <c r="K860" s="262"/>
      <c r="L860" s="262"/>
      <c r="M860" s="263"/>
      <c r="N860" s="61">
        <v>15000</v>
      </c>
      <c r="O860" s="61">
        <v>15000</v>
      </c>
      <c r="P860" s="264"/>
      <c r="Q860" s="264"/>
      <c r="R860" s="36">
        <v>0</v>
      </c>
      <c r="S860" s="37">
        <v>15000000</v>
      </c>
      <c r="T860" s="62">
        <v>15000</v>
      </c>
      <c r="U860" s="20"/>
      <c r="V860" s="17" t="s">
        <v>1</v>
      </c>
      <c r="W860" s="47">
        <f t="shared" si="28"/>
        <v>100</v>
      </c>
      <c r="X860" s="47">
        <f t="shared" si="29"/>
        <v>100</v>
      </c>
    </row>
    <row r="861" spans="1:24" ht="22.5">
      <c r="A861" s="19"/>
      <c r="B861" s="57" t="s">
        <v>385</v>
      </c>
      <c r="C861" s="58">
        <v>18</v>
      </c>
      <c r="D861" s="59">
        <v>5</v>
      </c>
      <c r="E861" s="59">
        <v>2</v>
      </c>
      <c r="F861" s="60" t="s">
        <v>401</v>
      </c>
      <c r="G861" s="58" t="s">
        <v>384</v>
      </c>
      <c r="H861" s="262"/>
      <c r="I861" s="262"/>
      <c r="J861" s="262"/>
      <c r="K861" s="262"/>
      <c r="L861" s="262"/>
      <c r="M861" s="263"/>
      <c r="N861" s="61">
        <v>15000</v>
      </c>
      <c r="O861" s="61">
        <v>15000</v>
      </c>
      <c r="P861" s="264"/>
      <c r="Q861" s="264"/>
      <c r="R861" s="36">
        <v>0</v>
      </c>
      <c r="S861" s="37">
        <v>15000000</v>
      </c>
      <c r="T861" s="62">
        <v>15000</v>
      </c>
      <c r="U861" s="20"/>
      <c r="V861" s="17" t="s">
        <v>1</v>
      </c>
      <c r="W861" s="47">
        <f t="shared" si="28"/>
        <v>100</v>
      </c>
      <c r="X861" s="47">
        <f t="shared" si="29"/>
        <v>100</v>
      </c>
    </row>
    <row r="862" spans="1:24">
      <c r="A862" s="19"/>
      <c r="B862" s="57" t="s">
        <v>383</v>
      </c>
      <c r="C862" s="58">
        <v>18</v>
      </c>
      <c r="D862" s="59">
        <v>5</v>
      </c>
      <c r="E862" s="59">
        <v>2</v>
      </c>
      <c r="F862" s="60" t="s">
        <v>401</v>
      </c>
      <c r="G862" s="58" t="s">
        <v>381</v>
      </c>
      <c r="H862" s="262"/>
      <c r="I862" s="262"/>
      <c r="J862" s="262"/>
      <c r="K862" s="262"/>
      <c r="L862" s="262"/>
      <c r="M862" s="263"/>
      <c r="N862" s="61">
        <v>15000</v>
      </c>
      <c r="O862" s="61">
        <v>15000</v>
      </c>
      <c r="P862" s="264"/>
      <c r="Q862" s="264"/>
      <c r="R862" s="36">
        <v>0</v>
      </c>
      <c r="S862" s="37">
        <v>15000000</v>
      </c>
      <c r="T862" s="62">
        <v>15000</v>
      </c>
      <c r="U862" s="20"/>
      <c r="V862" s="17" t="s">
        <v>1</v>
      </c>
      <c r="W862" s="47">
        <f t="shared" si="28"/>
        <v>100</v>
      </c>
      <c r="X862" s="47">
        <f t="shared" si="29"/>
        <v>100</v>
      </c>
    </row>
    <row r="863" spans="1:24" ht="33.75">
      <c r="A863" s="19"/>
      <c r="B863" s="57" t="s">
        <v>400</v>
      </c>
      <c r="C863" s="58">
        <v>18</v>
      </c>
      <c r="D863" s="59">
        <v>5</v>
      </c>
      <c r="E863" s="59">
        <v>2</v>
      </c>
      <c r="F863" s="60" t="s">
        <v>399</v>
      </c>
      <c r="G863" s="58" t="s">
        <v>2</v>
      </c>
      <c r="H863" s="262"/>
      <c r="I863" s="262"/>
      <c r="J863" s="262"/>
      <c r="K863" s="262"/>
      <c r="L863" s="262"/>
      <c r="M863" s="263"/>
      <c r="N863" s="61">
        <v>172.3</v>
      </c>
      <c r="O863" s="61">
        <v>172.3</v>
      </c>
      <c r="P863" s="264"/>
      <c r="Q863" s="264"/>
      <c r="R863" s="36">
        <v>0</v>
      </c>
      <c r="S863" s="37">
        <v>172334.61</v>
      </c>
      <c r="T863" s="62">
        <v>172.3</v>
      </c>
      <c r="U863" s="20"/>
      <c r="V863" s="17" t="s">
        <v>1</v>
      </c>
      <c r="W863" s="47">
        <f t="shared" si="28"/>
        <v>100</v>
      </c>
      <c r="X863" s="47">
        <f t="shared" si="29"/>
        <v>100</v>
      </c>
    </row>
    <row r="864" spans="1:24" ht="22.5">
      <c r="A864" s="19"/>
      <c r="B864" s="57" t="s">
        <v>37</v>
      </c>
      <c r="C864" s="58">
        <v>18</v>
      </c>
      <c r="D864" s="59">
        <v>5</v>
      </c>
      <c r="E864" s="59">
        <v>2</v>
      </c>
      <c r="F864" s="60" t="s">
        <v>399</v>
      </c>
      <c r="G864" s="58" t="s">
        <v>36</v>
      </c>
      <c r="H864" s="262"/>
      <c r="I864" s="262"/>
      <c r="J864" s="262"/>
      <c r="K864" s="262"/>
      <c r="L864" s="262"/>
      <c r="M864" s="263"/>
      <c r="N864" s="61">
        <v>172.3</v>
      </c>
      <c r="O864" s="61">
        <v>172.3</v>
      </c>
      <c r="P864" s="264"/>
      <c r="Q864" s="264"/>
      <c r="R864" s="36">
        <v>0</v>
      </c>
      <c r="S864" s="37">
        <v>172334.61</v>
      </c>
      <c r="T864" s="62">
        <v>172.3</v>
      </c>
      <c r="U864" s="20"/>
      <c r="V864" s="17" t="s">
        <v>1</v>
      </c>
      <c r="W864" s="47">
        <f t="shared" si="28"/>
        <v>100</v>
      </c>
      <c r="X864" s="47">
        <f t="shared" si="29"/>
        <v>100</v>
      </c>
    </row>
    <row r="865" spans="1:24" ht="22.5">
      <c r="A865" s="19"/>
      <c r="B865" s="57" t="s">
        <v>35</v>
      </c>
      <c r="C865" s="58">
        <v>18</v>
      </c>
      <c r="D865" s="59">
        <v>5</v>
      </c>
      <c r="E865" s="59">
        <v>2</v>
      </c>
      <c r="F865" s="60" t="s">
        <v>399</v>
      </c>
      <c r="G865" s="58" t="s">
        <v>33</v>
      </c>
      <c r="H865" s="262"/>
      <c r="I865" s="262"/>
      <c r="J865" s="262"/>
      <c r="K865" s="262"/>
      <c r="L865" s="262"/>
      <c r="M865" s="263"/>
      <c r="N865" s="61">
        <v>172.3</v>
      </c>
      <c r="O865" s="61">
        <v>172.3</v>
      </c>
      <c r="P865" s="264"/>
      <c r="Q865" s="264"/>
      <c r="R865" s="36">
        <v>0</v>
      </c>
      <c r="S865" s="37">
        <v>172334.61</v>
      </c>
      <c r="T865" s="62">
        <v>172.3</v>
      </c>
      <c r="U865" s="20"/>
      <c r="V865" s="17" t="s">
        <v>1</v>
      </c>
      <c r="W865" s="47">
        <f t="shared" si="28"/>
        <v>100</v>
      </c>
      <c r="X865" s="47">
        <f t="shared" si="29"/>
        <v>100</v>
      </c>
    </row>
    <row r="866" spans="1:24" ht="45">
      <c r="A866" s="19"/>
      <c r="B866" s="57" t="s">
        <v>398</v>
      </c>
      <c r="C866" s="58">
        <v>18</v>
      </c>
      <c r="D866" s="59">
        <v>5</v>
      </c>
      <c r="E866" s="59">
        <v>2</v>
      </c>
      <c r="F866" s="60" t="s">
        <v>397</v>
      </c>
      <c r="G866" s="58" t="s">
        <v>2</v>
      </c>
      <c r="H866" s="262"/>
      <c r="I866" s="262"/>
      <c r="J866" s="262"/>
      <c r="K866" s="262"/>
      <c r="L866" s="262"/>
      <c r="M866" s="263"/>
      <c r="N866" s="61">
        <v>2317.3000000000002</v>
      </c>
      <c r="O866" s="61">
        <v>2317.3000000000002</v>
      </c>
      <c r="P866" s="264"/>
      <c r="Q866" s="264"/>
      <c r="R866" s="36">
        <v>0</v>
      </c>
      <c r="S866" s="37">
        <v>1297048.32</v>
      </c>
      <c r="T866" s="62">
        <v>1297.0999999999999</v>
      </c>
      <c r="U866" s="20"/>
      <c r="V866" s="17" t="s">
        <v>1</v>
      </c>
      <c r="W866" s="47">
        <f t="shared" si="28"/>
        <v>55.974625641910833</v>
      </c>
      <c r="X866" s="47">
        <f t="shared" si="29"/>
        <v>55.974625641910833</v>
      </c>
    </row>
    <row r="867" spans="1:24" ht="22.5">
      <c r="A867" s="19"/>
      <c r="B867" s="57" t="s">
        <v>385</v>
      </c>
      <c r="C867" s="58">
        <v>18</v>
      </c>
      <c r="D867" s="59">
        <v>5</v>
      </c>
      <c r="E867" s="59">
        <v>2</v>
      </c>
      <c r="F867" s="60" t="s">
        <v>397</v>
      </c>
      <c r="G867" s="58" t="s">
        <v>384</v>
      </c>
      <c r="H867" s="262"/>
      <c r="I867" s="262"/>
      <c r="J867" s="262"/>
      <c r="K867" s="262"/>
      <c r="L867" s="262"/>
      <c r="M867" s="263"/>
      <c r="N867" s="61">
        <v>2317.3000000000002</v>
      </c>
      <c r="O867" s="61">
        <v>2317.3000000000002</v>
      </c>
      <c r="P867" s="264"/>
      <c r="Q867" s="264"/>
      <c r="R867" s="36">
        <v>0</v>
      </c>
      <c r="S867" s="37">
        <v>1297048.32</v>
      </c>
      <c r="T867" s="62">
        <v>1297.0999999999999</v>
      </c>
      <c r="U867" s="20"/>
      <c r="V867" s="17" t="s">
        <v>1</v>
      </c>
      <c r="W867" s="47">
        <f t="shared" si="28"/>
        <v>55.974625641910833</v>
      </c>
      <c r="X867" s="47">
        <f t="shared" si="29"/>
        <v>55.974625641910833</v>
      </c>
    </row>
    <row r="868" spans="1:24">
      <c r="A868" s="19"/>
      <c r="B868" s="57" t="s">
        <v>383</v>
      </c>
      <c r="C868" s="58">
        <v>18</v>
      </c>
      <c r="D868" s="59">
        <v>5</v>
      </c>
      <c r="E868" s="59">
        <v>2</v>
      </c>
      <c r="F868" s="60" t="s">
        <v>397</v>
      </c>
      <c r="G868" s="58" t="s">
        <v>381</v>
      </c>
      <c r="H868" s="262"/>
      <c r="I868" s="262"/>
      <c r="J868" s="262"/>
      <c r="K868" s="262"/>
      <c r="L868" s="262"/>
      <c r="M868" s="263"/>
      <c r="N868" s="61">
        <v>2317.3000000000002</v>
      </c>
      <c r="O868" s="61">
        <v>2317.3000000000002</v>
      </c>
      <c r="P868" s="264"/>
      <c r="Q868" s="264"/>
      <c r="R868" s="36">
        <v>0</v>
      </c>
      <c r="S868" s="37">
        <v>1297048.32</v>
      </c>
      <c r="T868" s="62">
        <v>1297.0999999999999</v>
      </c>
      <c r="U868" s="20"/>
      <c r="V868" s="17" t="s">
        <v>1</v>
      </c>
      <c r="W868" s="47">
        <f t="shared" si="28"/>
        <v>55.974625641910833</v>
      </c>
      <c r="X868" s="47">
        <f t="shared" si="29"/>
        <v>55.974625641910833</v>
      </c>
    </row>
    <row r="869" spans="1:24">
      <c r="A869" s="19"/>
      <c r="B869" s="57" t="s">
        <v>396</v>
      </c>
      <c r="C869" s="58">
        <v>18</v>
      </c>
      <c r="D869" s="59">
        <v>5</v>
      </c>
      <c r="E869" s="59">
        <v>2</v>
      </c>
      <c r="F869" s="60" t="s">
        <v>395</v>
      </c>
      <c r="G869" s="58" t="s">
        <v>2</v>
      </c>
      <c r="H869" s="262"/>
      <c r="I869" s="262"/>
      <c r="J869" s="262"/>
      <c r="K869" s="262"/>
      <c r="L869" s="262"/>
      <c r="M869" s="263"/>
      <c r="N869" s="61">
        <v>15000</v>
      </c>
      <c r="O869" s="61">
        <v>15000</v>
      </c>
      <c r="P869" s="264"/>
      <c r="Q869" s="264"/>
      <c r="R869" s="36">
        <v>0</v>
      </c>
      <c r="S869" s="37">
        <v>15000000</v>
      </c>
      <c r="T869" s="62">
        <v>15000</v>
      </c>
      <c r="U869" s="20"/>
      <c r="V869" s="17" t="s">
        <v>1</v>
      </c>
      <c r="W869" s="47">
        <f t="shared" si="28"/>
        <v>100</v>
      </c>
      <c r="X869" s="47">
        <f t="shared" si="29"/>
        <v>100</v>
      </c>
    </row>
    <row r="870" spans="1:24" ht="22.5">
      <c r="A870" s="19"/>
      <c r="B870" s="57" t="s">
        <v>385</v>
      </c>
      <c r="C870" s="58">
        <v>18</v>
      </c>
      <c r="D870" s="59">
        <v>5</v>
      </c>
      <c r="E870" s="59">
        <v>2</v>
      </c>
      <c r="F870" s="60" t="s">
        <v>395</v>
      </c>
      <c r="G870" s="58" t="s">
        <v>384</v>
      </c>
      <c r="H870" s="262"/>
      <c r="I870" s="262"/>
      <c r="J870" s="262"/>
      <c r="K870" s="262"/>
      <c r="L870" s="262"/>
      <c r="M870" s="263"/>
      <c r="N870" s="61">
        <v>15000</v>
      </c>
      <c r="O870" s="61">
        <v>15000</v>
      </c>
      <c r="P870" s="264"/>
      <c r="Q870" s="264"/>
      <c r="R870" s="36">
        <v>0</v>
      </c>
      <c r="S870" s="37">
        <v>15000000</v>
      </c>
      <c r="T870" s="62">
        <v>15000</v>
      </c>
      <c r="U870" s="20"/>
      <c r="V870" s="17" t="s">
        <v>1</v>
      </c>
      <c r="W870" s="47">
        <f t="shared" si="28"/>
        <v>100</v>
      </c>
      <c r="X870" s="47">
        <f t="shared" si="29"/>
        <v>100</v>
      </c>
    </row>
    <row r="871" spans="1:24">
      <c r="A871" s="19"/>
      <c r="B871" s="57" t="s">
        <v>383</v>
      </c>
      <c r="C871" s="58">
        <v>18</v>
      </c>
      <c r="D871" s="59">
        <v>5</v>
      </c>
      <c r="E871" s="59">
        <v>2</v>
      </c>
      <c r="F871" s="60" t="s">
        <v>395</v>
      </c>
      <c r="G871" s="58" t="s">
        <v>381</v>
      </c>
      <c r="H871" s="262"/>
      <c r="I871" s="262"/>
      <c r="J871" s="262"/>
      <c r="K871" s="262"/>
      <c r="L871" s="262"/>
      <c r="M871" s="263"/>
      <c r="N871" s="61">
        <v>15000</v>
      </c>
      <c r="O871" s="61">
        <v>15000</v>
      </c>
      <c r="P871" s="264"/>
      <c r="Q871" s="264"/>
      <c r="R871" s="36">
        <v>0</v>
      </c>
      <c r="S871" s="37">
        <v>15000000</v>
      </c>
      <c r="T871" s="62">
        <v>15000</v>
      </c>
      <c r="U871" s="20"/>
      <c r="V871" s="17" t="s">
        <v>1</v>
      </c>
      <c r="W871" s="47">
        <f t="shared" si="28"/>
        <v>100</v>
      </c>
      <c r="X871" s="47">
        <f t="shared" si="29"/>
        <v>100</v>
      </c>
    </row>
    <row r="872" spans="1:24" ht="22.5">
      <c r="A872" s="19"/>
      <c r="B872" s="57" t="s">
        <v>394</v>
      </c>
      <c r="C872" s="58">
        <v>18</v>
      </c>
      <c r="D872" s="59">
        <v>5</v>
      </c>
      <c r="E872" s="59">
        <v>2</v>
      </c>
      <c r="F872" s="60" t="s">
        <v>393</v>
      </c>
      <c r="G872" s="58" t="s">
        <v>2</v>
      </c>
      <c r="H872" s="262"/>
      <c r="I872" s="262"/>
      <c r="J872" s="262"/>
      <c r="K872" s="262"/>
      <c r="L872" s="262"/>
      <c r="M872" s="263"/>
      <c r="N872" s="61">
        <v>750</v>
      </c>
      <c r="O872" s="61">
        <v>750</v>
      </c>
      <c r="P872" s="264"/>
      <c r="Q872" s="264"/>
      <c r="R872" s="36">
        <v>0</v>
      </c>
      <c r="S872" s="37">
        <v>624568.36</v>
      </c>
      <c r="T872" s="62">
        <v>624.6</v>
      </c>
      <c r="U872" s="20"/>
      <c r="V872" s="17" t="s">
        <v>1</v>
      </c>
      <c r="W872" s="47">
        <f t="shared" si="28"/>
        <v>83.28</v>
      </c>
      <c r="X872" s="47">
        <f t="shared" si="29"/>
        <v>83.28</v>
      </c>
    </row>
    <row r="873" spans="1:24" ht="22.5">
      <c r="A873" s="19"/>
      <c r="B873" s="57" t="s">
        <v>392</v>
      </c>
      <c r="C873" s="58">
        <v>18</v>
      </c>
      <c r="D873" s="59">
        <v>5</v>
      </c>
      <c r="E873" s="59">
        <v>2</v>
      </c>
      <c r="F873" s="60" t="s">
        <v>391</v>
      </c>
      <c r="G873" s="58" t="s">
        <v>2</v>
      </c>
      <c r="H873" s="262"/>
      <c r="I873" s="262"/>
      <c r="J873" s="262"/>
      <c r="K873" s="262"/>
      <c r="L873" s="262"/>
      <c r="M873" s="263"/>
      <c r="N873" s="61">
        <v>750</v>
      </c>
      <c r="O873" s="61">
        <v>750</v>
      </c>
      <c r="P873" s="264"/>
      <c r="Q873" s="264"/>
      <c r="R873" s="36">
        <v>0</v>
      </c>
      <c r="S873" s="37">
        <v>624568.36</v>
      </c>
      <c r="T873" s="62">
        <v>624.6</v>
      </c>
      <c r="U873" s="20"/>
      <c r="V873" s="17" t="s">
        <v>1</v>
      </c>
      <c r="W873" s="47">
        <f t="shared" si="28"/>
        <v>83.28</v>
      </c>
      <c r="X873" s="47">
        <f t="shared" si="29"/>
        <v>83.28</v>
      </c>
    </row>
    <row r="874" spans="1:24">
      <c r="A874" s="19"/>
      <c r="B874" s="57" t="s">
        <v>166</v>
      </c>
      <c r="C874" s="58">
        <v>18</v>
      </c>
      <c r="D874" s="59">
        <v>5</v>
      </c>
      <c r="E874" s="59">
        <v>2</v>
      </c>
      <c r="F874" s="60" t="s">
        <v>391</v>
      </c>
      <c r="G874" s="58" t="s">
        <v>165</v>
      </c>
      <c r="H874" s="262"/>
      <c r="I874" s="262"/>
      <c r="J874" s="262"/>
      <c r="K874" s="262"/>
      <c r="L874" s="262"/>
      <c r="M874" s="263"/>
      <c r="N874" s="61">
        <v>750</v>
      </c>
      <c r="O874" s="61">
        <v>750</v>
      </c>
      <c r="P874" s="264"/>
      <c r="Q874" s="264"/>
      <c r="R874" s="36">
        <v>0</v>
      </c>
      <c r="S874" s="37">
        <v>624568.36</v>
      </c>
      <c r="T874" s="62">
        <v>624.6</v>
      </c>
      <c r="U874" s="20"/>
      <c r="V874" s="17" t="s">
        <v>1</v>
      </c>
      <c r="W874" s="47">
        <f t="shared" si="28"/>
        <v>83.28</v>
      </c>
      <c r="X874" s="47">
        <f t="shared" si="29"/>
        <v>83.28</v>
      </c>
    </row>
    <row r="875" spans="1:24" ht="45">
      <c r="A875" s="19"/>
      <c r="B875" s="57" t="s">
        <v>306</v>
      </c>
      <c r="C875" s="58">
        <v>18</v>
      </c>
      <c r="D875" s="59">
        <v>5</v>
      </c>
      <c r="E875" s="59">
        <v>2</v>
      </c>
      <c r="F875" s="60" t="s">
        <v>391</v>
      </c>
      <c r="G875" s="58" t="s">
        <v>304</v>
      </c>
      <c r="H875" s="262"/>
      <c r="I875" s="262"/>
      <c r="J875" s="262"/>
      <c r="K875" s="262"/>
      <c r="L875" s="262"/>
      <c r="M875" s="263"/>
      <c r="N875" s="61">
        <v>750</v>
      </c>
      <c r="O875" s="61">
        <v>750</v>
      </c>
      <c r="P875" s="264"/>
      <c r="Q875" s="264"/>
      <c r="R875" s="36">
        <v>0</v>
      </c>
      <c r="S875" s="37">
        <v>624568.36</v>
      </c>
      <c r="T875" s="62">
        <v>624.6</v>
      </c>
      <c r="U875" s="20"/>
      <c r="V875" s="17" t="s">
        <v>1</v>
      </c>
      <c r="W875" s="47">
        <f t="shared" si="28"/>
        <v>83.28</v>
      </c>
      <c r="X875" s="47">
        <f t="shared" si="29"/>
        <v>83.28</v>
      </c>
    </row>
    <row r="876" spans="1:24" ht="22.5">
      <c r="A876" s="19"/>
      <c r="B876" s="57" t="s">
        <v>390</v>
      </c>
      <c r="C876" s="58">
        <v>18</v>
      </c>
      <c r="D876" s="59">
        <v>5</v>
      </c>
      <c r="E876" s="59">
        <v>2</v>
      </c>
      <c r="F876" s="60" t="s">
        <v>389</v>
      </c>
      <c r="G876" s="58" t="s">
        <v>2</v>
      </c>
      <c r="H876" s="262"/>
      <c r="I876" s="262"/>
      <c r="J876" s="262"/>
      <c r="K876" s="262"/>
      <c r="L876" s="262"/>
      <c r="M876" s="263"/>
      <c r="N876" s="61">
        <v>15672</v>
      </c>
      <c r="O876" s="61">
        <v>15672</v>
      </c>
      <c r="P876" s="264"/>
      <c r="Q876" s="264"/>
      <c r="R876" s="36">
        <v>0</v>
      </c>
      <c r="S876" s="37">
        <v>14109695.539999999</v>
      </c>
      <c r="T876" s="62">
        <v>14109.7</v>
      </c>
      <c r="U876" s="20"/>
      <c r="V876" s="17" t="s">
        <v>1</v>
      </c>
      <c r="W876" s="47">
        <f t="shared" si="28"/>
        <v>90.031265952016341</v>
      </c>
      <c r="X876" s="47">
        <f t="shared" si="29"/>
        <v>90.031265952016341</v>
      </c>
    </row>
    <row r="877" spans="1:24" ht="56.25">
      <c r="A877" s="19"/>
      <c r="B877" s="57" t="s">
        <v>388</v>
      </c>
      <c r="C877" s="58">
        <v>18</v>
      </c>
      <c r="D877" s="59">
        <v>5</v>
      </c>
      <c r="E877" s="59">
        <v>2</v>
      </c>
      <c r="F877" s="60" t="s">
        <v>387</v>
      </c>
      <c r="G877" s="58" t="s">
        <v>2</v>
      </c>
      <c r="H877" s="262"/>
      <c r="I877" s="262"/>
      <c r="J877" s="262"/>
      <c r="K877" s="262"/>
      <c r="L877" s="262"/>
      <c r="M877" s="263"/>
      <c r="N877" s="61">
        <v>15672</v>
      </c>
      <c r="O877" s="61">
        <v>15672</v>
      </c>
      <c r="P877" s="264"/>
      <c r="Q877" s="264"/>
      <c r="R877" s="36">
        <v>0</v>
      </c>
      <c r="S877" s="37">
        <v>14109695.539999999</v>
      </c>
      <c r="T877" s="62">
        <v>14109.7</v>
      </c>
      <c r="U877" s="20"/>
      <c r="V877" s="17" t="s">
        <v>1</v>
      </c>
      <c r="W877" s="47">
        <f t="shared" si="28"/>
        <v>90.031265952016341</v>
      </c>
      <c r="X877" s="47">
        <f t="shared" si="29"/>
        <v>90.031265952016341</v>
      </c>
    </row>
    <row r="878" spans="1:24" ht="22.5">
      <c r="A878" s="19"/>
      <c r="B878" s="57" t="s">
        <v>386</v>
      </c>
      <c r="C878" s="58">
        <v>18</v>
      </c>
      <c r="D878" s="59">
        <v>5</v>
      </c>
      <c r="E878" s="59">
        <v>2</v>
      </c>
      <c r="F878" s="60" t="s">
        <v>382</v>
      </c>
      <c r="G878" s="58" t="s">
        <v>2</v>
      </c>
      <c r="H878" s="262"/>
      <c r="I878" s="262"/>
      <c r="J878" s="262"/>
      <c r="K878" s="262"/>
      <c r="L878" s="262"/>
      <c r="M878" s="263"/>
      <c r="N878" s="61">
        <v>15672</v>
      </c>
      <c r="O878" s="61">
        <v>15672</v>
      </c>
      <c r="P878" s="264"/>
      <c r="Q878" s="264"/>
      <c r="R878" s="36">
        <v>0</v>
      </c>
      <c r="S878" s="37">
        <v>14109695.539999999</v>
      </c>
      <c r="T878" s="62">
        <v>14109.7</v>
      </c>
      <c r="U878" s="20"/>
      <c r="V878" s="17" t="s">
        <v>1</v>
      </c>
      <c r="W878" s="47">
        <f t="shared" si="28"/>
        <v>90.031265952016341</v>
      </c>
      <c r="X878" s="47">
        <f t="shared" si="29"/>
        <v>90.031265952016341</v>
      </c>
    </row>
    <row r="879" spans="1:24" ht="22.5">
      <c r="A879" s="19"/>
      <c r="B879" s="24" t="s">
        <v>385</v>
      </c>
      <c r="C879" s="31">
        <v>18</v>
      </c>
      <c r="D879" s="32">
        <v>5</v>
      </c>
      <c r="E879" s="32">
        <v>2</v>
      </c>
      <c r="F879" s="30" t="s">
        <v>382</v>
      </c>
      <c r="G879" s="31" t="s">
        <v>384</v>
      </c>
      <c r="H879" s="299"/>
      <c r="I879" s="299"/>
      <c r="J879" s="299"/>
      <c r="K879" s="299"/>
      <c r="L879" s="299"/>
      <c r="M879" s="300"/>
      <c r="N879" s="46">
        <v>15672</v>
      </c>
      <c r="O879" s="46">
        <v>15672</v>
      </c>
      <c r="P879" s="301"/>
      <c r="Q879" s="301"/>
      <c r="R879" s="36">
        <v>0</v>
      </c>
      <c r="S879" s="37">
        <v>14109695.539999999</v>
      </c>
      <c r="T879" s="41">
        <v>14109.7</v>
      </c>
      <c r="U879" s="20"/>
      <c r="V879" s="17" t="s">
        <v>1</v>
      </c>
      <c r="W879" s="47">
        <f t="shared" si="28"/>
        <v>90.031265952016341</v>
      </c>
      <c r="X879" s="47">
        <f t="shared" si="29"/>
        <v>90.031265952016341</v>
      </c>
    </row>
    <row r="880" spans="1:24">
      <c r="A880" s="19"/>
      <c r="B880" s="24" t="s">
        <v>383</v>
      </c>
      <c r="C880" s="31">
        <v>18</v>
      </c>
      <c r="D880" s="32">
        <v>5</v>
      </c>
      <c r="E880" s="32">
        <v>2</v>
      </c>
      <c r="F880" s="30" t="s">
        <v>382</v>
      </c>
      <c r="G880" s="31" t="s">
        <v>381</v>
      </c>
      <c r="H880" s="299"/>
      <c r="I880" s="299"/>
      <c r="J880" s="299"/>
      <c r="K880" s="299"/>
      <c r="L880" s="299"/>
      <c r="M880" s="300"/>
      <c r="N880" s="46">
        <v>15672</v>
      </c>
      <c r="O880" s="46">
        <v>15672</v>
      </c>
      <c r="P880" s="301"/>
      <c r="Q880" s="301"/>
      <c r="R880" s="36">
        <v>0</v>
      </c>
      <c r="S880" s="37">
        <v>14109695.539999999</v>
      </c>
      <c r="T880" s="41">
        <v>14109.7</v>
      </c>
      <c r="U880" s="20"/>
      <c r="V880" s="17" t="s">
        <v>1</v>
      </c>
      <c r="W880" s="47">
        <f t="shared" si="28"/>
        <v>90.031265952016341</v>
      </c>
      <c r="X880" s="47">
        <f t="shared" si="29"/>
        <v>90.031265952016341</v>
      </c>
    </row>
    <row r="881" spans="1:24" ht="45">
      <c r="A881" s="19"/>
      <c r="B881" s="57" t="s">
        <v>380</v>
      </c>
      <c r="C881" s="58">
        <v>18</v>
      </c>
      <c r="D881" s="59">
        <v>5</v>
      </c>
      <c r="E881" s="59">
        <v>2</v>
      </c>
      <c r="F881" s="60" t="s">
        <v>379</v>
      </c>
      <c r="G881" s="58" t="s">
        <v>2</v>
      </c>
      <c r="H881" s="262"/>
      <c r="I881" s="262"/>
      <c r="J881" s="262"/>
      <c r="K881" s="262"/>
      <c r="L881" s="262"/>
      <c r="M881" s="263"/>
      <c r="N881" s="61">
        <v>307.8</v>
      </c>
      <c r="O881" s="61">
        <v>307.8</v>
      </c>
      <c r="P881" s="264"/>
      <c r="Q881" s="264"/>
      <c r="R881" s="36">
        <v>0</v>
      </c>
      <c r="S881" s="37">
        <v>103405.9</v>
      </c>
      <c r="T881" s="62">
        <v>103.4</v>
      </c>
      <c r="U881" s="20"/>
      <c r="V881" s="17" t="s">
        <v>1</v>
      </c>
      <c r="W881" s="47">
        <f t="shared" si="28"/>
        <v>33.593242365172188</v>
      </c>
      <c r="X881" s="47">
        <f t="shared" si="29"/>
        <v>33.593242365172188</v>
      </c>
    </row>
    <row r="882" spans="1:24" ht="33.75">
      <c r="A882" s="19"/>
      <c r="B882" s="57" t="s">
        <v>378</v>
      </c>
      <c r="C882" s="58">
        <v>18</v>
      </c>
      <c r="D882" s="59">
        <v>5</v>
      </c>
      <c r="E882" s="59">
        <v>2</v>
      </c>
      <c r="F882" s="60" t="s">
        <v>377</v>
      </c>
      <c r="G882" s="58" t="s">
        <v>2</v>
      </c>
      <c r="H882" s="262"/>
      <c r="I882" s="262"/>
      <c r="J882" s="262"/>
      <c r="K882" s="262"/>
      <c r="L882" s="262"/>
      <c r="M882" s="263"/>
      <c r="N882" s="61">
        <v>307.8</v>
      </c>
      <c r="O882" s="61">
        <v>307.8</v>
      </c>
      <c r="P882" s="264"/>
      <c r="Q882" s="264"/>
      <c r="R882" s="36">
        <v>0</v>
      </c>
      <c r="S882" s="37">
        <v>103405.9</v>
      </c>
      <c r="T882" s="62">
        <v>103.4</v>
      </c>
      <c r="U882" s="20"/>
      <c r="V882" s="17" t="s">
        <v>1</v>
      </c>
      <c r="W882" s="47">
        <f t="shared" si="28"/>
        <v>33.593242365172188</v>
      </c>
      <c r="X882" s="47">
        <f t="shared" si="29"/>
        <v>33.593242365172188</v>
      </c>
    </row>
    <row r="883" spans="1:24" ht="33.75">
      <c r="A883" s="19"/>
      <c r="B883" s="57" t="s">
        <v>376</v>
      </c>
      <c r="C883" s="58">
        <v>18</v>
      </c>
      <c r="D883" s="59">
        <v>5</v>
      </c>
      <c r="E883" s="59">
        <v>2</v>
      </c>
      <c r="F883" s="60" t="s">
        <v>375</v>
      </c>
      <c r="G883" s="58" t="s">
        <v>2</v>
      </c>
      <c r="H883" s="262"/>
      <c r="I883" s="262"/>
      <c r="J883" s="262"/>
      <c r="K883" s="262"/>
      <c r="L883" s="262"/>
      <c r="M883" s="263"/>
      <c r="N883" s="61">
        <v>307.8</v>
      </c>
      <c r="O883" s="61">
        <v>307.8</v>
      </c>
      <c r="P883" s="264"/>
      <c r="Q883" s="264"/>
      <c r="R883" s="36">
        <v>0</v>
      </c>
      <c r="S883" s="37">
        <v>103405.9</v>
      </c>
      <c r="T883" s="62">
        <v>103.4</v>
      </c>
      <c r="U883" s="20"/>
      <c r="V883" s="17" t="s">
        <v>1</v>
      </c>
      <c r="W883" s="47">
        <f t="shared" si="28"/>
        <v>33.593242365172188</v>
      </c>
      <c r="X883" s="47">
        <f t="shared" si="29"/>
        <v>33.593242365172188</v>
      </c>
    </row>
    <row r="884" spans="1:24" ht="22.5">
      <c r="A884" s="19"/>
      <c r="B884" s="57" t="s">
        <v>37</v>
      </c>
      <c r="C884" s="58">
        <v>18</v>
      </c>
      <c r="D884" s="59">
        <v>5</v>
      </c>
      <c r="E884" s="59">
        <v>2</v>
      </c>
      <c r="F884" s="60" t="s">
        <v>375</v>
      </c>
      <c r="G884" s="58" t="s">
        <v>36</v>
      </c>
      <c r="H884" s="262"/>
      <c r="I884" s="262"/>
      <c r="J884" s="262"/>
      <c r="K884" s="262"/>
      <c r="L884" s="262"/>
      <c r="M884" s="263"/>
      <c r="N884" s="61">
        <v>307.8</v>
      </c>
      <c r="O884" s="61">
        <v>307.8</v>
      </c>
      <c r="P884" s="264"/>
      <c r="Q884" s="264"/>
      <c r="R884" s="36">
        <v>0</v>
      </c>
      <c r="S884" s="37">
        <v>103405.9</v>
      </c>
      <c r="T884" s="62">
        <v>103.4</v>
      </c>
      <c r="U884" s="20"/>
      <c r="V884" s="17" t="s">
        <v>1</v>
      </c>
      <c r="W884" s="47">
        <f t="shared" si="28"/>
        <v>33.593242365172188</v>
      </c>
      <c r="X884" s="47">
        <f t="shared" si="29"/>
        <v>33.593242365172188</v>
      </c>
    </row>
    <row r="885" spans="1:24" ht="22.5">
      <c r="A885" s="19"/>
      <c r="B885" s="57" t="s">
        <v>35</v>
      </c>
      <c r="C885" s="58">
        <v>18</v>
      </c>
      <c r="D885" s="59">
        <v>5</v>
      </c>
      <c r="E885" s="59">
        <v>2</v>
      </c>
      <c r="F885" s="60" t="s">
        <v>375</v>
      </c>
      <c r="G885" s="58" t="s">
        <v>33</v>
      </c>
      <c r="H885" s="262"/>
      <c r="I885" s="262"/>
      <c r="J885" s="262"/>
      <c r="K885" s="262"/>
      <c r="L885" s="262"/>
      <c r="M885" s="263"/>
      <c r="N885" s="61">
        <v>307.8</v>
      </c>
      <c r="O885" s="61">
        <v>307.8</v>
      </c>
      <c r="P885" s="264"/>
      <c r="Q885" s="264"/>
      <c r="R885" s="36">
        <v>0</v>
      </c>
      <c r="S885" s="37">
        <v>103405.9</v>
      </c>
      <c r="T885" s="62">
        <v>103.4</v>
      </c>
      <c r="U885" s="20"/>
      <c r="V885" s="17" t="s">
        <v>1</v>
      </c>
      <c r="W885" s="47">
        <f t="shared" si="28"/>
        <v>33.593242365172188</v>
      </c>
      <c r="X885" s="47">
        <f t="shared" si="29"/>
        <v>33.593242365172188</v>
      </c>
    </row>
    <row r="886" spans="1:24">
      <c r="A886" s="19"/>
      <c r="B886" s="57" t="s">
        <v>374</v>
      </c>
      <c r="C886" s="58">
        <v>18</v>
      </c>
      <c r="D886" s="59">
        <v>5</v>
      </c>
      <c r="E886" s="59">
        <v>3</v>
      </c>
      <c r="F886" s="60" t="s">
        <v>15</v>
      </c>
      <c r="G886" s="58" t="s">
        <v>2</v>
      </c>
      <c r="H886" s="262"/>
      <c r="I886" s="262"/>
      <c r="J886" s="262"/>
      <c r="K886" s="262"/>
      <c r="L886" s="262"/>
      <c r="M886" s="263"/>
      <c r="N886" s="61">
        <v>15868.9</v>
      </c>
      <c r="O886" s="61">
        <v>15868.9</v>
      </c>
      <c r="P886" s="264"/>
      <c r="Q886" s="264"/>
      <c r="R886" s="36">
        <v>0</v>
      </c>
      <c r="S886" s="37">
        <v>15482332.799999997</v>
      </c>
      <c r="T886" s="62">
        <v>15482.3</v>
      </c>
      <c r="U886" s="20"/>
      <c r="V886" s="17" t="s">
        <v>1</v>
      </c>
      <c r="W886" s="47">
        <f t="shared" si="28"/>
        <v>97.563788290303677</v>
      </c>
      <c r="X886" s="47">
        <f t="shared" si="29"/>
        <v>97.563788290303677</v>
      </c>
    </row>
    <row r="887" spans="1:24" ht="33.75">
      <c r="A887" s="19"/>
      <c r="B887" s="57" t="s">
        <v>373</v>
      </c>
      <c r="C887" s="58">
        <v>18</v>
      </c>
      <c r="D887" s="59">
        <v>5</v>
      </c>
      <c r="E887" s="59">
        <v>3</v>
      </c>
      <c r="F887" s="60" t="s">
        <v>372</v>
      </c>
      <c r="G887" s="58" t="s">
        <v>2</v>
      </c>
      <c r="H887" s="262"/>
      <c r="I887" s="262"/>
      <c r="J887" s="262"/>
      <c r="K887" s="262"/>
      <c r="L887" s="262"/>
      <c r="M887" s="263"/>
      <c r="N887" s="61">
        <v>3710</v>
      </c>
      <c r="O887" s="61">
        <v>3710</v>
      </c>
      <c r="P887" s="264"/>
      <c r="Q887" s="264"/>
      <c r="R887" s="36">
        <v>0</v>
      </c>
      <c r="S887" s="37">
        <v>3482621</v>
      </c>
      <c r="T887" s="62">
        <v>3482.6</v>
      </c>
      <c r="U887" s="20"/>
      <c r="V887" s="17" t="s">
        <v>1</v>
      </c>
      <c r="W887" s="47">
        <f t="shared" si="28"/>
        <v>93.870619946091637</v>
      </c>
      <c r="X887" s="47">
        <f t="shared" si="29"/>
        <v>93.870619946091637</v>
      </c>
    </row>
    <row r="888" spans="1:24" ht="22.5">
      <c r="A888" s="19"/>
      <c r="B888" s="57" t="s">
        <v>371</v>
      </c>
      <c r="C888" s="58">
        <v>18</v>
      </c>
      <c r="D888" s="59">
        <v>5</v>
      </c>
      <c r="E888" s="59">
        <v>3</v>
      </c>
      <c r="F888" s="60" t="s">
        <v>370</v>
      </c>
      <c r="G888" s="58" t="s">
        <v>2</v>
      </c>
      <c r="H888" s="262"/>
      <c r="I888" s="262"/>
      <c r="J888" s="262"/>
      <c r="K888" s="262"/>
      <c r="L888" s="262"/>
      <c r="M888" s="263"/>
      <c r="N888" s="61">
        <v>3710</v>
      </c>
      <c r="O888" s="61">
        <v>3710</v>
      </c>
      <c r="P888" s="264"/>
      <c r="Q888" s="264"/>
      <c r="R888" s="36">
        <v>0</v>
      </c>
      <c r="S888" s="37">
        <v>3482621</v>
      </c>
      <c r="T888" s="62">
        <v>3482.6</v>
      </c>
      <c r="U888" s="20"/>
      <c r="V888" s="17" t="s">
        <v>1</v>
      </c>
      <c r="W888" s="47">
        <f t="shared" si="28"/>
        <v>93.870619946091637</v>
      </c>
      <c r="X888" s="47">
        <f t="shared" si="29"/>
        <v>93.870619946091637</v>
      </c>
    </row>
    <row r="889" spans="1:24" ht="45">
      <c r="A889" s="19"/>
      <c r="B889" s="57" t="s">
        <v>369</v>
      </c>
      <c r="C889" s="58">
        <v>18</v>
      </c>
      <c r="D889" s="59">
        <v>5</v>
      </c>
      <c r="E889" s="59">
        <v>3</v>
      </c>
      <c r="F889" s="60" t="s">
        <v>368</v>
      </c>
      <c r="G889" s="58" t="s">
        <v>2</v>
      </c>
      <c r="H889" s="262"/>
      <c r="I889" s="262"/>
      <c r="J889" s="262"/>
      <c r="K889" s="262"/>
      <c r="L889" s="262"/>
      <c r="M889" s="263"/>
      <c r="N889" s="61">
        <v>3710</v>
      </c>
      <c r="O889" s="61">
        <v>3710</v>
      </c>
      <c r="P889" s="264"/>
      <c r="Q889" s="264"/>
      <c r="R889" s="36">
        <v>0</v>
      </c>
      <c r="S889" s="37">
        <v>3482621</v>
      </c>
      <c r="T889" s="62">
        <v>3482.6</v>
      </c>
      <c r="U889" s="20"/>
      <c r="V889" s="17" t="s">
        <v>1</v>
      </c>
      <c r="W889" s="47">
        <f t="shared" si="28"/>
        <v>93.870619946091637</v>
      </c>
      <c r="X889" s="47">
        <f t="shared" si="29"/>
        <v>93.870619946091637</v>
      </c>
    </row>
    <row r="890" spans="1:24" ht="22.5">
      <c r="A890" s="19"/>
      <c r="B890" s="57" t="s">
        <v>367</v>
      </c>
      <c r="C890" s="58">
        <v>18</v>
      </c>
      <c r="D890" s="59">
        <v>5</v>
      </c>
      <c r="E890" s="59">
        <v>3</v>
      </c>
      <c r="F890" s="60" t="s">
        <v>366</v>
      </c>
      <c r="G890" s="58" t="s">
        <v>2</v>
      </c>
      <c r="H890" s="262"/>
      <c r="I890" s="262"/>
      <c r="J890" s="262"/>
      <c r="K890" s="262"/>
      <c r="L890" s="262"/>
      <c r="M890" s="263"/>
      <c r="N890" s="61">
        <v>3168</v>
      </c>
      <c r="O890" s="61">
        <v>3168</v>
      </c>
      <c r="P890" s="264"/>
      <c r="Q890" s="264"/>
      <c r="R890" s="36">
        <v>0</v>
      </c>
      <c r="S890" s="37">
        <v>2941121.01</v>
      </c>
      <c r="T890" s="62">
        <v>2941.1</v>
      </c>
      <c r="U890" s="20"/>
      <c r="V890" s="17" t="s">
        <v>1</v>
      </c>
      <c r="W890" s="47">
        <f t="shared" si="28"/>
        <v>92.837752525252526</v>
      </c>
      <c r="X890" s="47">
        <f t="shared" si="29"/>
        <v>92.837752525252526</v>
      </c>
    </row>
    <row r="891" spans="1:24" ht="22.5">
      <c r="A891" s="19"/>
      <c r="B891" s="57" t="s">
        <v>37</v>
      </c>
      <c r="C891" s="58">
        <v>18</v>
      </c>
      <c r="D891" s="59">
        <v>5</v>
      </c>
      <c r="E891" s="59">
        <v>3</v>
      </c>
      <c r="F891" s="60" t="s">
        <v>366</v>
      </c>
      <c r="G891" s="58" t="s">
        <v>36</v>
      </c>
      <c r="H891" s="262"/>
      <c r="I891" s="262"/>
      <c r="J891" s="262"/>
      <c r="K891" s="262"/>
      <c r="L891" s="262"/>
      <c r="M891" s="263"/>
      <c r="N891" s="61">
        <v>3168</v>
      </c>
      <c r="O891" s="61">
        <v>3168</v>
      </c>
      <c r="P891" s="264"/>
      <c r="Q891" s="264"/>
      <c r="R891" s="36">
        <v>0</v>
      </c>
      <c r="S891" s="37">
        <v>2941121.01</v>
      </c>
      <c r="T891" s="62">
        <v>2941.1</v>
      </c>
      <c r="U891" s="20"/>
      <c r="V891" s="17" t="s">
        <v>1</v>
      </c>
      <c r="W891" s="47">
        <f t="shared" si="28"/>
        <v>92.837752525252526</v>
      </c>
      <c r="X891" s="47">
        <f t="shared" si="29"/>
        <v>92.837752525252526</v>
      </c>
    </row>
    <row r="892" spans="1:24" ht="22.5">
      <c r="A892" s="19"/>
      <c r="B892" s="57" t="s">
        <v>35</v>
      </c>
      <c r="C892" s="58">
        <v>18</v>
      </c>
      <c r="D892" s="59">
        <v>5</v>
      </c>
      <c r="E892" s="59">
        <v>3</v>
      </c>
      <c r="F892" s="60" t="s">
        <v>366</v>
      </c>
      <c r="G892" s="58" t="s">
        <v>33</v>
      </c>
      <c r="H892" s="262"/>
      <c r="I892" s="262"/>
      <c r="J892" s="262"/>
      <c r="K892" s="262"/>
      <c r="L892" s="262"/>
      <c r="M892" s="263"/>
      <c r="N892" s="61">
        <v>3168</v>
      </c>
      <c r="O892" s="61">
        <v>3168</v>
      </c>
      <c r="P892" s="264"/>
      <c r="Q892" s="264"/>
      <c r="R892" s="36">
        <v>0</v>
      </c>
      <c r="S892" s="37">
        <v>2941121.01</v>
      </c>
      <c r="T892" s="62">
        <v>2941.1</v>
      </c>
      <c r="U892" s="20"/>
      <c r="V892" s="17" t="s">
        <v>1</v>
      </c>
      <c r="W892" s="47">
        <f t="shared" si="28"/>
        <v>92.837752525252526</v>
      </c>
      <c r="X892" s="47">
        <f t="shared" si="29"/>
        <v>92.837752525252526</v>
      </c>
    </row>
    <row r="893" spans="1:24" ht="33.75">
      <c r="A893" s="19"/>
      <c r="B893" s="57" t="s">
        <v>365</v>
      </c>
      <c r="C893" s="58">
        <v>18</v>
      </c>
      <c r="D893" s="59">
        <v>5</v>
      </c>
      <c r="E893" s="59">
        <v>3</v>
      </c>
      <c r="F893" s="60" t="s">
        <v>364</v>
      </c>
      <c r="G893" s="58" t="s">
        <v>2</v>
      </c>
      <c r="H893" s="262"/>
      <c r="I893" s="262"/>
      <c r="J893" s="262"/>
      <c r="K893" s="262"/>
      <c r="L893" s="262"/>
      <c r="M893" s="263"/>
      <c r="N893" s="61">
        <v>542</v>
      </c>
      <c r="O893" s="61">
        <v>542</v>
      </c>
      <c r="P893" s="264"/>
      <c r="Q893" s="264"/>
      <c r="R893" s="36">
        <v>0</v>
      </c>
      <c r="S893" s="37">
        <v>541499.99</v>
      </c>
      <c r="T893" s="62">
        <v>541.5</v>
      </c>
      <c r="U893" s="20"/>
      <c r="V893" s="17" t="s">
        <v>1</v>
      </c>
      <c r="W893" s="47">
        <f t="shared" si="28"/>
        <v>99.907749077490777</v>
      </c>
      <c r="X893" s="47">
        <f t="shared" si="29"/>
        <v>99.907749077490777</v>
      </c>
    </row>
    <row r="894" spans="1:24" ht="22.5">
      <c r="A894" s="19"/>
      <c r="B894" s="24" t="s">
        <v>37</v>
      </c>
      <c r="C894" s="31">
        <v>18</v>
      </c>
      <c r="D894" s="32">
        <v>5</v>
      </c>
      <c r="E894" s="32">
        <v>3</v>
      </c>
      <c r="F894" s="30" t="s">
        <v>364</v>
      </c>
      <c r="G894" s="31" t="s">
        <v>36</v>
      </c>
      <c r="H894" s="299"/>
      <c r="I894" s="299"/>
      <c r="J894" s="299"/>
      <c r="K894" s="299"/>
      <c r="L894" s="299"/>
      <c r="M894" s="300"/>
      <c r="N894" s="46">
        <v>542</v>
      </c>
      <c r="O894" s="46">
        <v>542</v>
      </c>
      <c r="P894" s="301"/>
      <c r="Q894" s="301"/>
      <c r="R894" s="36">
        <v>0</v>
      </c>
      <c r="S894" s="37">
        <v>541499.99</v>
      </c>
      <c r="T894" s="41">
        <v>541.5</v>
      </c>
      <c r="U894" s="20"/>
      <c r="V894" s="17" t="s">
        <v>1</v>
      </c>
      <c r="W894" s="47">
        <f t="shared" si="28"/>
        <v>99.907749077490777</v>
      </c>
      <c r="X894" s="47">
        <f t="shared" si="29"/>
        <v>99.907749077490777</v>
      </c>
    </row>
    <row r="895" spans="1:24" ht="22.5">
      <c r="A895" s="19"/>
      <c r="B895" s="24" t="s">
        <v>35</v>
      </c>
      <c r="C895" s="31">
        <v>18</v>
      </c>
      <c r="D895" s="32">
        <v>5</v>
      </c>
      <c r="E895" s="32">
        <v>3</v>
      </c>
      <c r="F895" s="30" t="s">
        <v>364</v>
      </c>
      <c r="G895" s="31" t="s">
        <v>33</v>
      </c>
      <c r="H895" s="299"/>
      <c r="I895" s="299"/>
      <c r="J895" s="299"/>
      <c r="K895" s="299"/>
      <c r="L895" s="299"/>
      <c r="M895" s="300"/>
      <c r="N895" s="46">
        <v>542</v>
      </c>
      <c r="O895" s="46">
        <v>542</v>
      </c>
      <c r="P895" s="301"/>
      <c r="Q895" s="301"/>
      <c r="R895" s="36">
        <v>0</v>
      </c>
      <c r="S895" s="37">
        <v>541499.99</v>
      </c>
      <c r="T895" s="41">
        <v>541.5</v>
      </c>
      <c r="U895" s="20"/>
      <c r="V895" s="17" t="s">
        <v>1</v>
      </c>
      <c r="W895" s="47">
        <f t="shared" si="28"/>
        <v>99.907749077490777</v>
      </c>
      <c r="X895" s="47">
        <f t="shared" si="29"/>
        <v>99.907749077490777</v>
      </c>
    </row>
    <row r="896" spans="1:24" ht="33.75">
      <c r="A896" s="19"/>
      <c r="B896" s="57" t="s">
        <v>292</v>
      </c>
      <c r="C896" s="58">
        <v>18</v>
      </c>
      <c r="D896" s="59">
        <v>5</v>
      </c>
      <c r="E896" s="59">
        <v>3</v>
      </c>
      <c r="F896" s="60" t="s">
        <v>291</v>
      </c>
      <c r="G896" s="58" t="s">
        <v>2</v>
      </c>
      <c r="H896" s="262"/>
      <c r="I896" s="262"/>
      <c r="J896" s="262"/>
      <c r="K896" s="262"/>
      <c r="L896" s="262"/>
      <c r="M896" s="263"/>
      <c r="N896" s="61">
        <v>1995.4</v>
      </c>
      <c r="O896" s="61">
        <v>1995.4</v>
      </c>
      <c r="P896" s="264"/>
      <c r="Q896" s="264"/>
      <c r="R896" s="36">
        <v>0</v>
      </c>
      <c r="S896" s="37">
        <v>1995408.05</v>
      </c>
      <c r="T896" s="62">
        <v>1995.4</v>
      </c>
      <c r="U896" s="20"/>
      <c r="V896" s="17" t="s">
        <v>1</v>
      </c>
      <c r="W896" s="47">
        <f t="shared" si="28"/>
        <v>100</v>
      </c>
      <c r="X896" s="47">
        <f t="shared" si="29"/>
        <v>100</v>
      </c>
    </row>
    <row r="897" spans="1:24">
      <c r="A897" s="19"/>
      <c r="B897" s="57" t="s">
        <v>363</v>
      </c>
      <c r="C897" s="58">
        <v>18</v>
      </c>
      <c r="D897" s="59">
        <v>5</v>
      </c>
      <c r="E897" s="59">
        <v>3</v>
      </c>
      <c r="F897" s="60" t="s">
        <v>362</v>
      </c>
      <c r="G897" s="58" t="s">
        <v>2</v>
      </c>
      <c r="H897" s="262"/>
      <c r="I897" s="262"/>
      <c r="J897" s="262"/>
      <c r="K897" s="262"/>
      <c r="L897" s="262"/>
      <c r="M897" s="263"/>
      <c r="N897" s="61">
        <v>1995.4</v>
      </c>
      <c r="O897" s="61">
        <v>1995.4</v>
      </c>
      <c r="P897" s="264"/>
      <c r="Q897" s="264"/>
      <c r="R897" s="36">
        <v>0</v>
      </c>
      <c r="S897" s="37">
        <v>1995408.05</v>
      </c>
      <c r="T897" s="62">
        <v>1995.4</v>
      </c>
      <c r="U897" s="20"/>
      <c r="V897" s="17" t="s">
        <v>1</v>
      </c>
      <c r="W897" s="47">
        <f t="shared" si="28"/>
        <v>100</v>
      </c>
      <c r="X897" s="47">
        <f t="shared" si="29"/>
        <v>100</v>
      </c>
    </row>
    <row r="898" spans="1:24" ht="33.75">
      <c r="A898" s="19"/>
      <c r="B898" s="57" t="s">
        <v>361</v>
      </c>
      <c r="C898" s="58">
        <v>18</v>
      </c>
      <c r="D898" s="59">
        <v>5</v>
      </c>
      <c r="E898" s="59">
        <v>3</v>
      </c>
      <c r="F898" s="60" t="s">
        <v>360</v>
      </c>
      <c r="G898" s="58" t="s">
        <v>2</v>
      </c>
      <c r="H898" s="262"/>
      <c r="I898" s="262"/>
      <c r="J898" s="262"/>
      <c r="K898" s="262"/>
      <c r="L898" s="262"/>
      <c r="M898" s="263"/>
      <c r="N898" s="61">
        <v>1995.4</v>
      </c>
      <c r="O898" s="61">
        <v>1995.4</v>
      </c>
      <c r="P898" s="264"/>
      <c r="Q898" s="264"/>
      <c r="R898" s="36">
        <v>0</v>
      </c>
      <c r="S898" s="37">
        <v>1995408.05</v>
      </c>
      <c r="T898" s="62">
        <v>1995.4</v>
      </c>
      <c r="U898" s="20"/>
      <c r="V898" s="17" t="s">
        <v>1</v>
      </c>
      <c r="W898" s="47">
        <f t="shared" si="28"/>
        <v>100</v>
      </c>
      <c r="X898" s="47">
        <f t="shared" si="29"/>
        <v>100</v>
      </c>
    </row>
    <row r="899" spans="1:24" ht="56.25">
      <c r="A899" s="19"/>
      <c r="B899" s="57" t="s">
        <v>359</v>
      </c>
      <c r="C899" s="58">
        <v>18</v>
      </c>
      <c r="D899" s="59">
        <v>5</v>
      </c>
      <c r="E899" s="59">
        <v>3</v>
      </c>
      <c r="F899" s="60" t="s">
        <v>355</v>
      </c>
      <c r="G899" s="58" t="s">
        <v>2</v>
      </c>
      <c r="H899" s="262"/>
      <c r="I899" s="262"/>
      <c r="J899" s="262"/>
      <c r="K899" s="262"/>
      <c r="L899" s="262"/>
      <c r="M899" s="263"/>
      <c r="N899" s="61">
        <v>1995.4</v>
      </c>
      <c r="O899" s="61">
        <v>1995.4</v>
      </c>
      <c r="P899" s="264"/>
      <c r="Q899" s="264"/>
      <c r="R899" s="36">
        <v>0</v>
      </c>
      <c r="S899" s="37">
        <v>1995408.05</v>
      </c>
      <c r="T899" s="62">
        <v>1995.4</v>
      </c>
      <c r="U899" s="20"/>
      <c r="V899" s="17" t="s">
        <v>1</v>
      </c>
      <c r="W899" s="47">
        <f t="shared" si="28"/>
        <v>100</v>
      </c>
      <c r="X899" s="47">
        <f t="shared" si="29"/>
        <v>100</v>
      </c>
    </row>
    <row r="900" spans="1:24">
      <c r="A900" s="19"/>
      <c r="B900" s="57" t="s">
        <v>358</v>
      </c>
      <c r="C900" s="58">
        <v>18</v>
      </c>
      <c r="D900" s="59">
        <v>5</v>
      </c>
      <c r="E900" s="59">
        <v>3</v>
      </c>
      <c r="F900" s="60" t="s">
        <v>355</v>
      </c>
      <c r="G900" s="58" t="s">
        <v>357</v>
      </c>
      <c r="H900" s="262"/>
      <c r="I900" s="262"/>
      <c r="J900" s="262"/>
      <c r="K900" s="262"/>
      <c r="L900" s="262"/>
      <c r="M900" s="263"/>
      <c r="N900" s="61">
        <v>1995.4</v>
      </c>
      <c r="O900" s="61">
        <v>1995.4</v>
      </c>
      <c r="P900" s="264"/>
      <c r="Q900" s="264"/>
      <c r="R900" s="36">
        <v>0</v>
      </c>
      <c r="S900" s="37">
        <v>1995408.05</v>
      </c>
      <c r="T900" s="62">
        <v>1995.4</v>
      </c>
      <c r="U900" s="20"/>
      <c r="V900" s="17" t="s">
        <v>1</v>
      </c>
      <c r="W900" s="47">
        <f t="shared" si="28"/>
        <v>100</v>
      </c>
      <c r="X900" s="47">
        <f t="shared" si="29"/>
        <v>100</v>
      </c>
    </row>
    <row r="901" spans="1:24">
      <c r="A901" s="19"/>
      <c r="B901" s="57" t="s">
        <v>356</v>
      </c>
      <c r="C901" s="58">
        <v>18</v>
      </c>
      <c r="D901" s="59">
        <v>5</v>
      </c>
      <c r="E901" s="59">
        <v>3</v>
      </c>
      <c r="F901" s="60" t="s">
        <v>355</v>
      </c>
      <c r="G901" s="58" t="s">
        <v>354</v>
      </c>
      <c r="H901" s="262"/>
      <c r="I901" s="262"/>
      <c r="J901" s="262"/>
      <c r="K901" s="262"/>
      <c r="L901" s="262"/>
      <c r="M901" s="263"/>
      <c r="N901" s="61">
        <v>1995.4</v>
      </c>
      <c r="O901" s="61">
        <v>1995.4</v>
      </c>
      <c r="P901" s="264"/>
      <c r="Q901" s="264"/>
      <c r="R901" s="36">
        <v>0</v>
      </c>
      <c r="S901" s="37">
        <v>1995408.05</v>
      </c>
      <c r="T901" s="62">
        <v>1995.4</v>
      </c>
      <c r="U901" s="20"/>
      <c r="V901" s="17" t="s">
        <v>1</v>
      </c>
      <c r="W901" s="47">
        <f t="shared" ref="W901:W964" si="30">SUM(T901/N901*100)</f>
        <v>100</v>
      </c>
      <c r="X901" s="47">
        <f t="shared" ref="X901:X964" si="31">SUM(T901/O901*100)</f>
        <v>100</v>
      </c>
    </row>
    <row r="902" spans="1:24" ht="22.5">
      <c r="A902" s="19"/>
      <c r="B902" s="57" t="s">
        <v>275</v>
      </c>
      <c r="C902" s="58">
        <v>18</v>
      </c>
      <c r="D902" s="59">
        <v>5</v>
      </c>
      <c r="E902" s="59">
        <v>3</v>
      </c>
      <c r="F902" s="60" t="s">
        <v>274</v>
      </c>
      <c r="G902" s="58" t="s">
        <v>2</v>
      </c>
      <c r="H902" s="262"/>
      <c r="I902" s="262"/>
      <c r="J902" s="262"/>
      <c r="K902" s="262"/>
      <c r="L902" s="262"/>
      <c r="M902" s="263"/>
      <c r="N902" s="61">
        <v>9323.9</v>
      </c>
      <c r="O902" s="61">
        <v>9323.9</v>
      </c>
      <c r="P902" s="264"/>
      <c r="Q902" s="264"/>
      <c r="R902" s="36">
        <v>0</v>
      </c>
      <c r="S902" s="37">
        <v>9164718.6799999978</v>
      </c>
      <c r="T902" s="62">
        <v>9164.7000000000007</v>
      </c>
      <c r="U902" s="20"/>
      <c r="V902" s="17" t="s">
        <v>1</v>
      </c>
      <c r="W902" s="47">
        <f t="shared" si="30"/>
        <v>98.292559980265779</v>
      </c>
      <c r="X902" s="47">
        <f t="shared" si="31"/>
        <v>98.292559980265779</v>
      </c>
    </row>
    <row r="903" spans="1:24" ht="33.75">
      <c r="A903" s="19"/>
      <c r="B903" s="57" t="s">
        <v>353</v>
      </c>
      <c r="C903" s="58">
        <v>18</v>
      </c>
      <c r="D903" s="59">
        <v>5</v>
      </c>
      <c r="E903" s="59">
        <v>3</v>
      </c>
      <c r="F903" s="60" t="s">
        <v>352</v>
      </c>
      <c r="G903" s="58" t="s">
        <v>2</v>
      </c>
      <c r="H903" s="262"/>
      <c r="I903" s="262"/>
      <c r="J903" s="262"/>
      <c r="K903" s="262"/>
      <c r="L903" s="262"/>
      <c r="M903" s="263"/>
      <c r="N903" s="61">
        <v>9323.9</v>
      </c>
      <c r="O903" s="61">
        <v>9323.9</v>
      </c>
      <c r="P903" s="264"/>
      <c r="Q903" s="264"/>
      <c r="R903" s="36">
        <v>0</v>
      </c>
      <c r="S903" s="37">
        <v>9164718.6799999978</v>
      </c>
      <c r="T903" s="62">
        <v>9164.7000000000007</v>
      </c>
      <c r="U903" s="20"/>
      <c r="V903" s="17" t="s">
        <v>1</v>
      </c>
      <c r="W903" s="47">
        <f t="shared" si="30"/>
        <v>98.292559980265779</v>
      </c>
      <c r="X903" s="47">
        <f t="shared" si="31"/>
        <v>98.292559980265779</v>
      </c>
    </row>
    <row r="904" spans="1:24" ht="22.5">
      <c r="A904" s="19"/>
      <c r="B904" s="57" t="s">
        <v>351</v>
      </c>
      <c r="C904" s="58">
        <v>18</v>
      </c>
      <c r="D904" s="59">
        <v>5</v>
      </c>
      <c r="E904" s="59">
        <v>3</v>
      </c>
      <c r="F904" s="60" t="s">
        <v>350</v>
      </c>
      <c r="G904" s="58" t="s">
        <v>2</v>
      </c>
      <c r="H904" s="262"/>
      <c r="I904" s="262"/>
      <c r="J904" s="262"/>
      <c r="K904" s="262"/>
      <c r="L904" s="262"/>
      <c r="M904" s="263"/>
      <c r="N904" s="61">
        <v>9323.9</v>
      </c>
      <c r="O904" s="61">
        <v>9323.9</v>
      </c>
      <c r="P904" s="264"/>
      <c r="Q904" s="264"/>
      <c r="R904" s="36">
        <v>0</v>
      </c>
      <c r="S904" s="37">
        <v>9164718.6799999978</v>
      </c>
      <c r="T904" s="62">
        <v>9164.7000000000007</v>
      </c>
      <c r="U904" s="20"/>
      <c r="V904" s="17" t="s">
        <v>1</v>
      </c>
      <c r="W904" s="47">
        <f t="shared" si="30"/>
        <v>98.292559980265779</v>
      </c>
      <c r="X904" s="47">
        <f t="shared" si="31"/>
        <v>98.292559980265779</v>
      </c>
    </row>
    <row r="905" spans="1:24" ht="22.5">
      <c r="A905" s="19"/>
      <c r="B905" s="57" t="s">
        <v>349</v>
      </c>
      <c r="C905" s="58">
        <v>18</v>
      </c>
      <c r="D905" s="59">
        <v>5</v>
      </c>
      <c r="E905" s="59">
        <v>3</v>
      </c>
      <c r="F905" s="60" t="s">
        <v>348</v>
      </c>
      <c r="G905" s="58" t="s">
        <v>2</v>
      </c>
      <c r="H905" s="262"/>
      <c r="I905" s="262"/>
      <c r="J905" s="262"/>
      <c r="K905" s="262"/>
      <c r="L905" s="262"/>
      <c r="M905" s="263"/>
      <c r="N905" s="61">
        <v>4385</v>
      </c>
      <c r="O905" s="61">
        <v>4385</v>
      </c>
      <c r="P905" s="264"/>
      <c r="Q905" s="264"/>
      <c r="R905" s="36">
        <v>0</v>
      </c>
      <c r="S905" s="37">
        <v>4384999.0999999996</v>
      </c>
      <c r="T905" s="62">
        <v>4385</v>
      </c>
      <c r="U905" s="20"/>
      <c r="V905" s="17" t="s">
        <v>1</v>
      </c>
      <c r="W905" s="47">
        <f t="shared" si="30"/>
        <v>100</v>
      </c>
      <c r="X905" s="47">
        <f t="shared" si="31"/>
        <v>100</v>
      </c>
    </row>
    <row r="906" spans="1:24" ht="22.5">
      <c r="A906" s="19"/>
      <c r="B906" s="57" t="s">
        <v>37</v>
      </c>
      <c r="C906" s="58">
        <v>18</v>
      </c>
      <c r="D906" s="59">
        <v>5</v>
      </c>
      <c r="E906" s="59">
        <v>3</v>
      </c>
      <c r="F906" s="60" t="s">
        <v>348</v>
      </c>
      <c r="G906" s="58" t="s">
        <v>36</v>
      </c>
      <c r="H906" s="262"/>
      <c r="I906" s="262"/>
      <c r="J906" s="262"/>
      <c r="K906" s="262"/>
      <c r="L906" s="262"/>
      <c r="M906" s="263"/>
      <c r="N906" s="61">
        <v>4385</v>
      </c>
      <c r="O906" s="61">
        <v>4385</v>
      </c>
      <c r="P906" s="264"/>
      <c r="Q906" s="264"/>
      <c r="R906" s="36">
        <v>0</v>
      </c>
      <c r="S906" s="37">
        <v>4384999.0999999996</v>
      </c>
      <c r="T906" s="62">
        <v>4385</v>
      </c>
      <c r="U906" s="20"/>
      <c r="V906" s="17" t="s">
        <v>1</v>
      </c>
      <c r="W906" s="47">
        <f t="shared" si="30"/>
        <v>100</v>
      </c>
      <c r="X906" s="47">
        <f t="shared" si="31"/>
        <v>100</v>
      </c>
    </row>
    <row r="907" spans="1:24" ht="22.5">
      <c r="A907" s="19"/>
      <c r="B907" s="57" t="s">
        <v>35</v>
      </c>
      <c r="C907" s="58">
        <v>18</v>
      </c>
      <c r="D907" s="59">
        <v>5</v>
      </c>
      <c r="E907" s="59">
        <v>3</v>
      </c>
      <c r="F907" s="60" t="s">
        <v>348</v>
      </c>
      <c r="G907" s="58" t="s">
        <v>33</v>
      </c>
      <c r="H907" s="262"/>
      <c r="I907" s="262"/>
      <c r="J907" s="262"/>
      <c r="K907" s="262"/>
      <c r="L907" s="262"/>
      <c r="M907" s="263"/>
      <c r="N907" s="61">
        <v>4385</v>
      </c>
      <c r="O907" s="61">
        <v>4385</v>
      </c>
      <c r="P907" s="264"/>
      <c r="Q907" s="264"/>
      <c r="R907" s="36">
        <v>0</v>
      </c>
      <c r="S907" s="37">
        <v>4384999.0999999996</v>
      </c>
      <c r="T907" s="62">
        <v>4385</v>
      </c>
      <c r="U907" s="20"/>
      <c r="V907" s="17" t="s">
        <v>1</v>
      </c>
      <c r="W907" s="47">
        <f t="shared" si="30"/>
        <v>100</v>
      </c>
      <c r="X907" s="47">
        <f t="shared" si="31"/>
        <v>100</v>
      </c>
    </row>
    <row r="908" spans="1:24" ht="22.5">
      <c r="A908" s="19"/>
      <c r="B908" s="57" t="s">
        <v>347</v>
      </c>
      <c r="C908" s="58">
        <v>18</v>
      </c>
      <c r="D908" s="59">
        <v>5</v>
      </c>
      <c r="E908" s="59">
        <v>3</v>
      </c>
      <c r="F908" s="60" t="s">
        <v>346</v>
      </c>
      <c r="G908" s="58" t="s">
        <v>2</v>
      </c>
      <c r="H908" s="262"/>
      <c r="I908" s="262"/>
      <c r="J908" s="262"/>
      <c r="K908" s="262"/>
      <c r="L908" s="262"/>
      <c r="M908" s="263"/>
      <c r="N908" s="61">
        <v>350</v>
      </c>
      <c r="O908" s="61">
        <v>350</v>
      </c>
      <c r="P908" s="264"/>
      <c r="Q908" s="264"/>
      <c r="R908" s="36">
        <v>0</v>
      </c>
      <c r="S908" s="37">
        <v>294230</v>
      </c>
      <c r="T908" s="62">
        <v>294.2</v>
      </c>
      <c r="U908" s="20"/>
      <c r="V908" s="17" t="s">
        <v>1</v>
      </c>
      <c r="W908" s="47">
        <f t="shared" si="30"/>
        <v>84.05714285714285</v>
      </c>
      <c r="X908" s="47">
        <f t="shared" si="31"/>
        <v>84.05714285714285</v>
      </c>
    </row>
    <row r="909" spans="1:24" ht="22.5">
      <c r="A909" s="19"/>
      <c r="B909" s="57" t="s">
        <v>37</v>
      </c>
      <c r="C909" s="58">
        <v>18</v>
      </c>
      <c r="D909" s="59">
        <v>5</v>
      </c>
      <c r="E909" s="59">
        <v>3</v>
      </c>
      <c r="F909" s="60" t="s">
        <v>346</v>
      </c>
      <c r="G909" s="58" t="s">
        <v>36</v>
      </c>
      <c r="H909" s="262"/>
      <c r="I909" s="262"/>
      <c r="J909" s="262"/>
      <c r="K909" s="262"/>
      <c r="L909" s="262"/>
      <c r="M909" s="263"/>
      <c r="N909" s="61">
        <v>350</v>
      </c>
      <c r="O909" s="61">
        <v>350</v>
      </c>
      <c r="P909" s="264"/>
      <c r="Q909" s="264"/>
      <c r="R909" s="36">
        <v>0</v>
      </c>
      <c r="S909" s="37">
        <v>294230</v>
      </c>
      <c r="T909" s="62">
        <v>294.2</v>
      </c>
      <c r="U909" s="20"/>
      <c r="V909" s="17" t="s">
        <v>1</v>
      </c>
      <c r="W909" s="47">
        <f t="shared" si="30"/>
        <v>84.05714285714285</v>
      </c>
      <c r="X909" s="47">
        <f t="shared" si="31"/>
        <v>84.05714285714285</v>
      </c>
    </row>
    <row r="910" spans="1:24" ht="22.5">
      <c r="A910" s="19"/>
      <c r="B910" s="57" t="s">
        <v>35</v>
      </c>
      <c r="C910" s="58">
        <v>18</v>
      </c>
      <c r="D910" s="59">
        <v>5</v>
      </c>
      <c r="E910" s="59">
        <v>3</v>
      </c>
      <c r="F910" s="60" t="s">
        <v>346</v>
      </c>
      <c r="G910" s="58" t="s">
        <v>33</v>
      </c>
      <c r="H910" s="262"/>
      <c r="I910" s="262"/>
      <c r="J910" s="262"/>
      <c r="K910" s="262"/>
      <c r="L910" s="262"/>
      <c r="M910" s="263"/>
      <c r="N910" s="61">
        <v>350</v>
      </c>
      <c r="O910" s="61">
        <v>350</v>
      </c>
      <c r="P910" s="264"/>
      <c r="Q910" s="264"/>
      <c r="R910" s="36">
        <v>0</v>
      </c>
      <c r="S910" s="37">
        <v>294230</v>
      </c>
      <c r="T910" s="62">
        <v>294.2</v>
      </c>
      <c r="U910" s="20"/>
      <c r="V910" s="17" t="s">
        <v>1</v>
      </c>
      <c r="W910" s="47">
        <f t="shared" si="30"/>
        <v>84.05714285714285</v>
      </c>
      <c r="X910" s="47">
        <f t="shared" si="31"/>
        <v>84.05714285714285</v>
      </c>
    </row>
    <row r="911" spans="1:24" ht="22.5">
      <c r="A911" s="19"/>
      <c r="B911" s="57" t="s">
        <v>345</v>
      </c>
      <c r="C911" s="58">
        <v>18</v>
      </c>
      <c r="D911" s="59">
        <v>5</v>
      </c>
      <c r="E911" s="59">
        <v>3</v>
      </c>
      <c r="F911" s="60" t="s">
        <v>344</v>
      </c>
      <c r="G911" s="58" t="s">
        <v>2</v>
      </c>
      <c r="H911" s="262"/>
      <c r="I911" s="262"/>
      <c r="J911" s="262"/>
      <c r="K911" s="262"/>
      <c r="L911" s="262"/>
      <c r="M911" s="263"/>
      <c r="N911" s="61">
        <v>650</v>
      </c>
      <c r="O911" s="61">
        <v>650</v>
      </c>
      <c r="P911" s="264"/>
      <c r="Q911" s="264"/>
      <c r="R911" s="36">
        <v>0</v>
      </c>
      <c r="S911" s="37">
        <v>591000</v>
      </c>
      <c r="T911" s="62">
        <v>591</v>
      </c>
      <c r="U911" s="20"/>
      <c r="V911" s="17" t="s">
        <v>1</v>
      </c>
      <c r="W911" s="47">
        <f t="shared" si="30"/>
        <v>90.92307692307692</v>
      </c>
      <c r="X911" s="47">
        <f t="shared" si="31"/>
        <v>90.92307692307692</v>
      </c>
    </row>
    <row r="912" spans="1:24" ht="22.5">
      <c r="A912" s="19"/>
      <c r="B912" s="24" t="s">
        <v>37</v>
      </c>
      <c r="C912" s="31">
        <v>18</v>
      </c>
      <c r="D912" s="32">
        <v>5</v>
      </c>
      <c r="E912" s="32">
        <v>3</v>
      </c>
      <c r="F912" s="30" t="s">
        <v>344</v>
      </c>
      <c r="G912" s="31" t="s">
        <v>36</v>
      </c>
      <c r="H912" s="299"/>
      <c r="I912" s="299"/>
      <c r="J912" s="299"/>
      <c r="K912" s="299"/>
      <c r="L912" s="299"/>
      <c r="M912" s="300"/>
      <c r="N912" s="46">
        <v>650</v>
      </c>
      <c r="O912" s="46">
        <v>650</v>
      </c>
      <c r="P912" s="301"/>
      <c r="Q912" s="301"/>
      <c r="R912" s="36">
        <v>0</v>
      </c>
      <c r="S912" s="37">
        <v>591000</v>
      </c>
      <c r="T912" s="41">
        <v>591</v>
      </c>
      <c r="U912" s="20"/>
      <c r="V912" s="17" t="s">
        <v>1</v>
      </c>
      <c r="W912" s="47">
        <f t="shared" si="30"/>
        <v>90.92307692307692</v>
      </c>
      <c r="X912" s="47">
        <f t="shared" si="31"/>
        <v>90.92307692307692</v>
      </c>
    </row>
    <row r="913" spans="1:24" ht="22.5">
      <c r="A913" s="19"/>
      <c r="B913" s="24" t="s">
        <v>35</v>
      </c>
      <c r="C913" s="31">
        <v>18</v>
      </c>
      <c r="D913" s="32">
        <v>5</v>
      </c>
      <c r="E913" s="32">
        <v>3</v>
      </c>
      <c r="F913" s="30" t="s">
        <v>344</v>
      </c>
      <c r="G913" s="31" t="s">
        <v>33</v>
      </c>
      <c r="H913" s="299"/>
      <c r="I913" s="299"/>
      <c r="J913" s="299"/>
      <c r="K913" s="299"/>
      <c r="L913" s="299"/>
      <c r="M913" s="300"/>
      <c r="N913" s="46">
        <v>650</v>
      </c>
      <c r="O913" s="46">
        <v>650</v>
      </c>
      <c r="P913" s="301"/>
      <c r="Q913" s="301"/>
      <c r="R913" s="36">
        <v>0</v>
      </c>
      <c r="S913" s="37">
        <v>591000</v>
      </c>
      <c r="T913" s="41">
        <v>591</v>
      </c>
      <c r="U913" s="20"/>
      <c r="V913" s="17" t="s">
        <v>1</v>
      </c>
      <c r="W913" s="47">
        <f t="shared" si="30"/>
        <v>90.92307692307692</v>
      </c>
      <c r="X913" s="47">
        <f t="shared" si="31"/>
        <v>90.92307692307692</v>
      </c>
    </row>
    <row r="914" spans="1:24" ht="33.75">
      <c r="A914" s="19"/>
      <c r="B914" s="57" t="s">
        <v>343</v>
      </c>
      <c r="C914" s="58">
        <v>18</v>
      </c>
      <c r="D914" s="59">
        <v>5</v>
      </c>
      <c r="E914" s="59">
        <v>3</v>
      </c>
      <c r="F914" s="60" t="s">
        <v>342</v>
      </c>
      <c r="G914" s="58" t="s">
        <v>2</v>
      </c>
      <c r="H914" s="262"/>
      <c r="I914" s="262"/>
      <c r="J914" s="262"/>
      <c r="K914" s="262"/>
      <c r="L914" s="262"/>
      <c r="M914" s="263"/>
      <c r="N914" s="61">
        <v>390</v>
      </c>
      <c r="O914" s="61">
        <v>390</v>
      </c>
      <c r="P914" s="264"/>
      <c r="Q914" s="264"/>
      <c r="R914" s="36">
        <v>0</v>
      </c>
      <c r="S914" s="37">
        <v>389955.65</v>
      </c>
      <c r="T914" s="62">
        <v>390</v>
      </c>
      <c r="U914" s="20"/>
      <c r="V914" s="17" t="s">
        <v>1</v>
      </c>
      <c r="W914" s="47">
        <f t="shared" si="30"/>
        <v>100</v>
      </c>
      <c r="X914" s="47">
        <f t="shared" si="31"/>
        <v>100</v>
      </c>
    </row>
    <row r="915" spans="1:24" ht="22.5">
      <c r="A915" s="19"/>
      <c r="B915" s="57" t="s">
        <v>37</v>
      </c>
      <c r="C915" s="58">
        <v>18</v>
      </c>
      <c r="D915" s="59">
        <v>5</v>
      </c>
      <c r="E915" s="59">
        <v>3</v>
      </c>
      <c r="F915" s="60" t="s">
        <v>342</v>
      </c>
      <c r="G915" s="58" t="s">
        <v>36</v>
      </c>
      <c r="H915" s="262"/>
      <c r="I915" s="262"/>
      <c r="J915" s="262"/>
      <c r="K915" s="262"/>
      <c r="L915" s="262"/>
      <c r="M915" s="263"/>
      <c r="N915" s="61">
        <v>390</v>
      </c>
      <c r="O915" s="61">
        <v>390</v>
      </c>
      <c r="P915" s="264"/>
      <c r="Q915" s="264"/>
      <c r="R915" s="36">
        <v>0</v>
      </c>
      <c r="S915" s="37">
        <v>389955.65</v>
      </c>
      <c r="T915" s="62">
        <v>390</v>
      </c>
      <c r="U915" s="20"/>
      <c r="V915" s="17" t="s">
        <v>1</v>
      </c>
      <c r="W915" s="47">
        <f t="shared" si="30"/>
        <v>100</v>
      </c>
      <c r="X915" s="47">
        <f t="shared" si="31"/>
        <v>100</v>
      </c>
    </row>
    <row r="916" spans="1:24" ht="22.5">
      <c r="A916" s="19"/>
      <c r="B916" s="57" t="s">
        <v>35</v>
      </c>
      <c r="C916" s="58">
        <v>18</v>
      </c>
      <c r="D916" s="59">
        <v>5</v>
      </c>
      <c r="E916" s="59">
        <v>3</v>
      </c>
      <c r="F916" s="60" t="s">
        <v>342</v>
      </c>
      <c r="G916" s="58" t="s">
        <v>33</v>
      </c>
      <c r="H916" s="262"/>
      <c r="I916" s="262"/>
      <c r="J916" s="262"/>
      <c r="K916" s="262"/>
      <c r="L916" s="262"/>
      <c r="M916" s="263"/>
      <c r="N916" s="61">
        <v>390</v>
      </c>
      <c r="O916" s="61">
        <v>390</v>
      </c>
      <c r="P916" s="264"/>
      <c r="Q916" s="264"/>
      <c r="R916" s="36">
        <v>0</v>
      </c>
      <c r="S916" s="37">
        <v>389955.65</v>
      </c>
      <c r="T916" s="62">
        <v>390</v>
      </c>
      <c r="U916" s="20"/>
      <c r="V916" s="17" t="s">
        <v>1</v>
      </c>
      <c r="W916" s="47">
        <f t="shared" si="30"/>
        <v>100</v>
      </c>
      <c r="X916" s="47">
        <f t="shared" si="31"/>
        <v>100</v>
      </c>
    </row>
    <row r="917" spans="1:24" ht="22.5">
      <c r="A917" s="19"/>
      <c r="B917" s="57" t="s">
        <v>205</v>
      </c>
      <c r="C917" s="58">
        <v>18</v>
      </c>
      <c r="D917" s="59">
        <v>5</v>
      </c>
      <c r="E917" s="59">
        <v>3</v>
      </c>
      <c r="F917" s="60" t="s">
        <v>341</v>
      </c>
      <c r="G917" s="58" t="s">
        <v>2</v>
      </c>
      <c r="H917" s="262"/>
      <c r="I917" s="262"/>
      <c r="J917" s="262"/>
      <c r="K917" s="262"/>
      <c r="L917" s="262"/>
      <c r="M917" s="263"/>
      <c r="N917" s="61">
        <v>3270.6</v>
      </c>
      <c r="O917" s="61">
        <v>3270.6</v>
      </c>
      <c r="P917" s="264"/>
      <c r="Q917" s="264"/>
      <c r="R917" s="36">
        <v>0</v>
      </c>
      <c r="S917" s="37">
        <v>3263882.62</v>
      </c>
      <c r="T917" s="62">
        <v>3263.9</v>
      </c>
      <c r="U917" s="20"/>
      <c r="V917" s="17" t="s">
        <v>1</v>
      </c>
      <c r="W917" s="47">
        <f t="shared" si="30"/>
        <v>99.795144621781944</v>
      </c>
      <c r="X917" s="47">
        <f t="shared" si="31"/>
        <v>99.795144621781944</v>
      </c>
    </row>
    <row r="918" spans="1:24" ht="56.25">
      <c r="A918" s="19"/>
      <c r="B918" s="57" t="s">
        <v>170</v>
      </c>
      <c r="C918" s="58">
        <v>18</v>
      </c>
      <c r="D918" s="59">
        <v>5</v>
      </c>
      <c r="E918" s="59">
        <v>3</v>
      </c>
      <c r="F918" s="60" t="s">
        <v>341</v>
      </c>
      <c r="G918" s="58" t="s">
        <v>169</v>
      </c>
      <c r="H918" s="262"/>
      <c r="I918" s="262"/>
      <c r="J918" s="262"/>
      <c r="K918" s="262"/>
      <c r="L918" s="262"/>
      <c r="M918" s="263"/>
      <c r="N918" s="61">
        <v>3270.6</v>
      </c>
      <c r="O918" s="61">
        <v>3270.6</v>
      </c>
      <c r="P918" s="264"/>
      <c r="Q918" s="264"/>
      <c r="R918" s="36">
        <v>0</v>
      </c>
      <c r="S918" s="37">
        <v>3263882.62</v>
      </c>
      <c r="T918" s="62">
        <v>3263.9</v>
      </c>
      <c r="U918" s="20"/>
      <c r="V918" s="17" t="s">
        <v>1</v>
      </c>
      <c r="W918" s="47">
        <f t="shared" si="30"/>
        <v>99.795144621781944</v>
      </c>
      <c r="X918" s="47">
        <f t="shared" si="31"/>
        <v>99.795144621781944</v>
      </c>
    </row>
    <row r="919" spans="1:24">
      <c r="A919" s="19"/>
      <c r="B919" s="57" t="s">
        <v>168</v>
      </c>
      <c r="C919" s="58">
        <v>18</v>
      </c>
      <c r="D919" s="59">
        <v>5</v>
      </c>
      <c r="E919" s="59">
        <v>3</v>
      </c>
      <c r="F919" s="60" t="s">
        <v>341</v>
      </c>
      <c r="G919" s="58" t="s">
        <v>167</v>
      </c>
      <c r="H919" s="262"/>
      <c r="I919" s="262"/>
      <c r="J919" s="262"/>
      <c r="K919" s="262"/>
      <c r="L919" s="262"/>
      <c r="M919" s="263"/>
      <c r="N919" s="61">
        <v>3270.6</v>
      </c>
      <c r="O919" s="61">
        <v>3270.6</v>
      </c>
      <c r="P919" s="264"/>
      <c r="Q919" s="264"/>
      <c r="R919" s="36">
        <v>0</v>
      </c>
      <c r="S919" s="37">
        <v>3263882.62</v>
      </c>
      <c r="T919" s="62">
        <v>3263.9</v>
      </c>
      <c r="U919" s="20"/>
      <c r="V919" s="17" t="s">
        <v>1</v>
      </c>
      <c r="W919" s="47">
        <f t="shared" si="30"/>
        <v>99.795144621781944</v>
      </c>
      <c r="X919" s="47">
        <f t="shared" si="31"/>
        <v>99.795144621781944</v>
      </c>
    </row>
    <row r="920" spans="1:24" ht="22.5">
      <c r="A920" s="19"/>
      <c r="B920" s="57" t="s">
        <v>42</v>
      </c>
      <c r="C920" s="58">
        <v>18</v>
      </c>
      <c r="D920" s="59">
        <v>5</v>
      </c>
      <c r="E920" s="59">
        <v>3</v>
      </c>
      <c r="F920" s="60" t="s">
        <v>340</v>
      </c>
      <c r="G920" s="58" t="s">
        <v>2</v>
      </c>
      <c r="H920" s="262"/>
      <c r="I920" s="262"/>
      <c r="J920" s="262"/>
      <c r="K920" s="262"/>
      <c r="L920" s="262"/>
      <c r="M920" s="263"/>
      <c r="N920" s="61">
        <v>278.3</v>
      </c>
      <c r="O920" s="61">
        <v>278.3</v>
      </c>
      <c r="P920" s="264"/>
      <c r="Q920" s="264"/>
      <c r="R920" s="36">
        <v>0</v>
      </c>
      <c r="S920" s="37">
        <v>240651.31</v>
      </c>
      <c r="T920" s="62">
        <v>240.6</v>
      </c>
      <c r="U920" s="20"/>
      <c r="V920" s="17" t="s">
        <v>1</v>
      </c>
      <c r="W920" s="47">
        <f t="shared" si="30"/>
        <v>86.453467481135462</v>
      </c>
      <c r="X920" s="47">
        <f t="shared" si="31"/>
        <v>86.453467481135462</v>
      </c>
    </row>
    <row r="921" spans="1:24" ht="22.5">
      <c r="A921" s="19"/>
      <c r="B921" s="57" t="s">
        <v>37</v>
      </c>
      <c r="C921" s="58">
        <v>18</v>
      </c>
      <c r="D921" s="59">
        <v>5</v>
      </c>
      <c r="E921" s="59">
        <v>3</v>
      </c>
      <c r="F921" s="60" t="s">
        <v>340</v>
      </c>
      <c r="G921" s="58" t="s">
        <v>36</v>
      </c>
      <c r="H921" s="262"/>
      <c r="I921" s="262"/>
      <c r="J921" s="262"/>
      <c r="K921" s="262"/>
      <c r="L921" s="262"/>
      <c r="M921" s="263"/>
      <c r="N921" s="61">
        <v>270.3</v>
      </c>
      <c r="O921" s="61">
        <v>270.3</v>
      </c>
      <c r="P921" s="264"/>
      <c r="Q921" s="264"/>
      <c r="R921" s="36">
        <v>0</v>
      </c>
      <c r="S921" s="37">
        <v>233440.11</v>
      </c>
      <c r="T921" s="62">
        <v>233.4</v>
      </c>
      <c r="U921" s="20"/>
      <c r="V921" s="17" t="s">
        <v>1</v>
      </c>
      <c r="W921" s="47">
        <f t="shared" si="30"/>
        <v>86.348501664816865</v>
      </c>
      <c r="X921" s="47">
        <f t="shared" si="31"/>
        <v>86.348501664816865</v>
      </c>
    </row>
    <row r="922" spans="1:24" ht="22.5">
      <c r="A922" s="19"/>
      <c r="B922" s="57" t="s">
        <v>35</v>
      </c>
      <c r="C922" s="58">
        <v>18</v>
      </c>
      <c r="D922" s="59">
        <v>5</v>
      </c>
      <c r="E922" s="59">
        <v>3</v>
      </c>
      <c r="F922" s="60" t="s">
        <v>340</v>
      </c>
      <c r="G922" s="58" t="s">
        <v>33</v>
      </c>
      <c r="H922" s="262"/>
      <c r="I922" s="262"/>
      <c r="J922" s="262"/>
      <c r="K922" s="262"/>
      <c r="L922" s="262"/>
      <c r="M922" s="263"/>
      <c r="N922" s="61">
        <v>270.3</v>
      </c>
      <c r="O922" s="61">
        <v>270.3</v>
      </c>
      <c r="P922" s="264"/>
      <c r="Q922" s="264"/>
      <c r="R922" s="36">
        <v>0</v>
      </c>
      <c r="S922" s="37">
        <v>233440.11</v>
      </c>
      <c r="T922" s="62">
        <v>233.4</v>
      </c>
      <c r="U922" s="20"/>
      <c r="V922" s="17" t="s">
        <v>1</v>
      </c>
      <c r="W922" s="47">
        <f t="shared" si="30"/>
        <v>86.348501664816865</v>
      </c>
      <c r="X922" s="47">
        <f t="shared" si="31"/>
        <v>86.348501664816865</v>
      </c>
    </row>
    <row r="923" spans="1:24">
      <c r="A923" s="19"/>
      <c r="B923" s="57" t="s">
        <v>166</v>
      </c>
      <c r="C923" s="58">
        <v>18</v>
      </c>
      <c r="D923" s="59">
        <v>5</v>
      </c>
      <c r="E923" s="59">
        <v>3</v>
      </c>
      <c r="F923" s="60" t="s">
        <v>340</v>
      </c>
      <c r="G923" s="58" t="s">
        <v>165</v>
      </c>
      <c r="H923" s="262"/>
      <c r="I923" s="262"/>
      <c r="J923" s="262"/>
      <c r="K923" s="262"/>
      <c r="L923" s="262"/>
      <c r="M923" s="263"/>
      <c r="N923" s="61">
        <v>8</v>
      </c>
      <c r="O923" s="61">
        <v>8</v>
      </c>
      <c r="P923" s="264"/>
      <c r="Q923" s="264"/>
      <c r="R923" s="36">
        <v>0</v>
      </c>
      <c r="S923" s="37">
        <v>7211.2</v>
      </c>
      <c r="T923" s="62">
        <v>7.2</v>
      </c>
      <c r="U923" s="20"/>
      <c r="V923" s="17" t="s">
        <v>1</v>
      </c>
      <c r="W923" s="47">
        <f t="shared" si="30"/>
        <v>90</v>
      </c>
      <c r="X923" s="47">
        <f t="shared" si="31"/>
        <v>90</v>
      </c>
    </row>
    <row r="924" spans="1:24">
      <c r="A924" s="19"/>
      <c r="B924" s="57" t="s">
        <v>164</v>
      </c>
      <c r="C924" s="58">
        <v>18</v>
      </c>
      <c r="D924" s="59">
        <v>5</v>
      </c>
      <c r="E924" s="59">
        <v>3</v>
      </c>
      <c r="F924" s="60" t="s">
        <v>340</v>
      </c>
      <c r="G924" s="58" t="s">
        <v>162</v>
      </c>
      <c r="H924" s="262"/>
      <c r="I924" s="262"/>
      <c r="J924" s="262"/>
      <c r="K924" s="262"/>
      <c r="L924" s="262"/>
      <c r="M924" s="263"/>
      <c r="N924" s="61">
        <v>8</v>
      </c>
      <c r="O924" s="61">
        <v>8</v>
      </c>
      <c r="P924" s="264"/>
      <c r="Q924" s="264"/>
      <c r="R924" s="36">
        <v>0</v>
      </c>
      <c r="S924" s="37">
        <v>7211.2</v>
      </c>
      <c r="T924" s="62">
        <v>7.2</v>
      </c>
      <c r="U924" s="20"/>
      <c r="V924" s="17" t="s">
        <v>1</v>
      </c>
      <c r="W924" s="47">
        <f t="shared" si="30"/>
        <v>90</v>
      </c>
      <c r="X924" s="47">
        <f t="shared" si="31"/>
        <v>90</v>
      </c>
    </row>
    <row r="925" spans="1:24" ht="22.5">
      <c r="A925" s="19"/>
      <c r="B925" s="57" t="s">
        <v>55</v>
      </c>
      <c r="C925" s="58">
        <v>18</v>
      </c>
      <c r="D925" s="59">
        <v>5</v>
      </c>
      <c r="E925" s="59">
        <v>3</v>
      </c>
      <c r="F925" s="60" t="s">
        <v>54</v>
      </c>
      <c r="G925" s="58" t="s">
        <v>2</v>
      </c>
      <c r="H925" s="262"/>
      <c r="I925" s="262"/>
      <c r="J925" s="262"/>
      <c r="K925" s="262"/>
      <c r="L925" s="262"/>
      <c r="M925" s="263"/>
      <c r="N925" s="61">
        <v>839.6</v>
      </c>
      <c r="O925" s="61">
        <v>839.6</v>
      </c>
      <c r="P925" s="264"/>
      <c r="Q925" s="264"/>
      <c r="R925" s="36">
        <v>0</v>
      </c>
      <c r="S925" s="37">
        <v>839585.07</v>
      </c>
      <c r="T925" s="62">
        <v>839.6</v>
      </c>
      <c r="U925" s="20"/>
      <c r="V925" s="17" t="s">
        <v>1</v>
      </c>
      <c r="W925" s="47">
        <f t="shared" si="30"/>
        <v>100</v>
      </c>
      <c r="X925" s="47">
        <f t="shared" si="31"/>
        <v>100</v>
      </c>
    </row>
    <row r="926" spans="1:24">
      <c r="A926" s="19"/>
      <c r="B926" s="57" t="s">
        <v>338</v>
      </c>
      <c r="C926" s="58">
        <v>18</v>
      </c>
      <c r="D926" s="59">
        <v>5</v>
      </c>
      <c r="E926" s="59">
        <v>3</v>
      </c>
      <c r="F926" s="60" t="s">
        <v>339</v>
      </c>
      <c r="G926" s="58" t="s">
        <v>2</v>
      </c>
      <c r="H926" s="262"/>
      <c r="I926" s="262"/>
      <c r="J926" s="262"/>
      <c r="K926" s="262"/>
      <c r="L926" s="262"/>
      <c r="M926" s="263"/>
      <c r="N926" s="61">
        <v>839.6</v>
      </c>
      <c r="O926" s="61">
        <v>839.6</v>
      </c>
      <c r="P926" s="264"/>
      <c r="Q926" s="264"/>
      <c r="R926" s="36">
        <v>0</v>
      </c>
      <c r="S926" s="37">
        <v>839585.07</v>
      </c>
      <c r="T926" s="62">
        <v>839.6</v>
      </c>
      <c r="U926" s="20"/>
      <c r="V926" s="17" t="s">
        <v>1</v>
      </c>
      <c r="W926" s="47">
        <f t="shared" si="30"/>
        <v>100</v>
      </c>
      <c r="X926" s="47">
        <f t="shared" si="31"/>
        <v>100</v>
      </c>
    </row>
    <row r="927" spans="1:24">
      <c r="A927" s="19"/>
      <c r="B927" s="57" t="s">
        <v>338</v>
      </c>
      <c r="C927" s="58">
        <v>18</v>
      </c>
      <c r="D927" s="59">
        <v>5</v>
      </c>
      <c r="E927" s="59">
        <v>3</v>
      </c>
      <c r="F927" s="60" t="s">
        <v>337</v>
      </c>
      <c r="G927" s="58" t="s">
        <v>2</v>
      </c>
      <c r="H927" s="262"/>
      <c r="I927" s="262"/>
      <c r="J927" s="262"/>
      <c r="K927" s="262"/>
      <c r="L927" s="262"/>
      <c r="M927" s="263"/>
      <c r="N927" s="61">
        <v>839.6</v>
      </c>
      <c r="O927" s="61">
        <v>839.6</v>
      </c>
      <c r="P927" s="264"/>
      <c r="Q927" s="264"/>
      <c r="R927" s="36">
        <v>0</v>
      </c>
      <c r="S927" s="37">
        <v>839585.07</v>
      </c>
      <c r="T927" s="62">
        <v>839.6</v>
      </c>
      <c r="U927" s="20"/>
      <c r="V927" s="17" t="s">
        <v>1</v>
      </c>
      <c r="W927" s="47">
        <f t="shared" si="30"/>
        <v>100</v>
      </c>
      <c r="X927" s="47">
        <f t="shared" si="31"/>
        <v>100</v>
      </c>
    </row>
    <row r="928" spans="1:24" ht="22.5">
      <c r="A928" s="19"/>
      <c r="B928" s="57" t="s">
        <v>37</v>
      </c>
      <c r="C928" s="58">
        <v>18</v>
      </c>
      <c r="D928" s="59">
        <v>5</v>
      </c>
      <c r="E928" s="59">
        <v>3</v>
      </c>
      <c r="F928" s="60" t="s">
        <v>337</v>
      </c>
      <c r="G928" s="58" t="s">
        <v>36</v>
      </c>
      <c r="H928" s="262"/>
      <c r="I928" s="262"/>
      <c r="J928" s="262"/>
      <c r="K928" s="262"/>
      <c r="L928" s="262"/>
      <c r="M928" s="263"/>
      <c r="N928" s="61">
        <v>839.6</v>
      </c>
      <c r="O928" s="61">
        <v>839.6</v>
      </c>
      <c r="P928" s="264"/>
      <c r="Q928" s="264"/>
      <c r="R928" s="36">
        <v>0</v>
      </c>
      <c r="S928" s="37">
        <v>839585.07</v>
      </c>
      <c r="T928" s="62">
        <v>839.6</v>
      </c>
      <c r="U928" s="20"/>
      <c r="V928" s="17" t="s">
        <v>1</v>
      </c>
      <c r="W928" s="47">
        <f t="shared" si="30"/>
        <v>100</v>
      </c>
      <c r="X928" s="47">
        <f t="shared" si="31"/>
        <v>100</v>
      </c>
    </row>
    <row r="929" spans="1:24" ht="22.5">
      <c r="A929" s="19"/>
      <c r="B929" s="57" t="s">
        <v>35</v>
      </c>
      <c r="C929" s="58">
        <v>18</v>
      </c>
      <c r="D929" s="59">
        <v>5</v>
      </c>
      <c r="E929" s="59">
        <v>3</v>
      </c>
      <c r="F929" s="60" t="s">
        <v>337</v>
      </c>
      <c r="G929" s="58" t="s">
        <v>33</v>
      </c>
      <c r="H929" s="262"/>
      <c r="I929" s="262"/>
      <c r="J929" s="262"/>
      <c r="K929" s="262"/>
      <c r="L929" s="262"/>
      <c r="M929" s="263"/>
      <c r="N929" s="61">
        <v>839.6</v>
      </c>
      <c r="O929" s="61">
        <v>839.6</v>
      </c>
      <c r="P929" s="264"/>
      <c r="Q929" s="264"/>
      <c r="R929" s="36">
        <v>0</v>
      </c>
      <c r="S929" s="37">
        <v>839585.07</v>
      </c>
      <c r="T929" s="62">
        <v>839.6</v>
      </c>
      <c r="U929" s="20"/>
      <c r="V929" s="17" t="s">
        <v>1</v>
      </c>
      <c r="W929" s="47">
        <f t="shared" si="30"/>
        <v>100</v>
      </c>
      <c r="X929" s="47">
        <f t="shared" si="31"/>
        <v>100</v>
      </c>
    </row>
    <row r="930" spans="1:24">
      <c r="A930" s="19"/>
      <c r="B930" s="63" t="s">
        <v>336</v>
      </c>
      <c r="C930" s="33">
        <v>18</v>
      </c>
      <c r="D930" s="34">
        <v>6</v>
      </c>
      <c r="E930" s="34">
        <v>0</v>
      </c>
      <c r="F930" s="35" t="s">
        <v>15</v>
      </c>
      <c r="G930" s="33" t="s">
        <v>2</v>
      </c>
      <c r="H930" s="269"/>
      <c r="I930" s="269"/>
      <c r="J930" s="269"/>
      <c r="K930" s="269"/>
      <c r="L930" s="269"/>
      <c r="M930" s="270"/>
      <c r="N930" s="45">
        <v>3894.5</v>
      </c>
      <c r="O930" s="45">
        <v>3894.5</v>
      </c>
      <c r="P930" s="265"/>
      <c r="Q930" s="265"/>
      <c r="R930" s="36">
        <v>0</v>
      </c>
      <c r="S930" s="37">
        <v>3894547.08</v>
      </c>
      <c r="T930" s="40">
        <v>3894.6</v>
      </c>
      <c r="U930" s="20"/>
      <c r="V930" s="65" t="s">
        <v>1</v>
      </c>
      <c r="W930" s="66">
        <f t="shared" si="30"/>
        <v>100.00256772371291</v>
      </c>
      <c r="X930" s="66">
        <f t="shared" si="31"/>
        <v>100.00256772371291</v>
      </c>
    </row>
    <row r="931" spans="1:24">
      <c r="A931" s="19"/>
      <c r="B931" s="57" t="s">
        <v>335</v>
      </c>
      <c r="C931" s="58">
        <v>18</v>
      </c>
      <c r="D931" s="59">
        <v>6</v>
      </c>
      <c r="E931" s="59">
        <v>2</v>
      </c>
      <c r="F931" s="60" t="s">
        <v>15</v>
      </c>
      <c r="G931" s="58" t="s">
        <v>2</v>
      </c>
      <c r="H931" s="262"/>
      <c r="I931" s="262"/>
      <c r="J931" s="262"/>
      <c r="K931" s="262"/>
      <c r="L931" s="262"/>
      <c r="M931" s="263"/>
      <c r="N931" s="61">
        <v>2954.6</v>
      </c>
      <c r="O931" s="61">
        <v>2954.6</v>
      </c>
      <c r="P931" s="264"/>
      <c r="Q931" s="264"/>
      <c r="R931" s="36">
        <v>0</v>
      </c>
      <c r="S931" s="37">
        <v>2954637</v>
      </c>
      <c r="T931" s="62">
        <v>2954.7</v>
      </c>
      <c r="U931" s="20"/>
      <c r="V931" s="17" t="s">
        <v>1</v>
      </c>
      <c r="W931" s="47">
        <f t="shared" si="30"/>
        <v>100.00338455290057</v>
      </c>
      <c r="X931" s="47">
        <f t="shared" si="31"/>
        <v>100.00338455290057</v>
      </c>
    </row>
    <row r="932" spans="1:24" ht="22.5">
      <c r="A932" s="19"/>
      <c r="B932" s="57" t="s">
        <v>329</v>
      </c>
      <c r="C932" s="58">
        <v>18</v>
      </c>
      <c r="D932" s="59">
        <v>6</v>
      </c>
      <c r="E932" s="59">
        <v>2</v>
      </c>
      <c r="F932" s="60" t="s">
        <v>328</v>
      </c>
      <c r="G932" s="58" t="s">
        <v>2</v>
      </c>
      <c r="H932" s="262"/>
      <c r="I932" s="262"/>
      <c r="J932" s="262"/>
      <c r="K932" s="262"/>
      <c r="L932" s="262"/>
      <c r="M932" s="263"/>
      <c r="N932" s="61">
        <v>2954.6</v>
      </c>
      <c r="O932" s="61">
        <v>2954.6</v>
      </c>
      <c r="P932" s="264"/>
      <c r="Q932" s="264"/>
      <c r="R932" s="36">
        <v>0</v>
      </c>
      <c r="S932" s="37">
        <v>2954637</v>
      </c>
      <c r="T932" s="62">
        <v>2954.7</v>
      </c>
      <c r="U932" s="20"/>
      <c r="V932" s="17" t="s">
        <v>1</v>
      </c>
      <c r="W932" s="47">
        <f t="shared" si="30"/>
        <v>100.00338455290057</v>
      </c>
      <c r="X932" s="47">
        <f t="shared" si="31"/>
        <v>100.00338455290057</v>
      </c>
    </row>
    <row r="933" spans="1:24" ht="33.75">
      <c r="A933" s="19"/>
      <c r="B933" s="57" t="s">
        <v>334</v>
      </c>
      <c r="C933" s="58">
        <v>18</v>
      </c>
      <c r="D933" s="59">
        <v>6</v>
      </c>
      <c r="E933" s="59">
        <v>2</v>
      </c>
      <c r="F933" s="60" t="s">
        <v>333</v>
      </c>
      <c r="G933" s="58" t="s">
        <v>2</v>
      </c>
      <c r="H933" s="262"/>
      <c r="I933" s="262"/>
      <c r="J933" s="262"/>
      <c r="K933" s="262"/>
      <c r="L933" s="262"/>
      <c r="M933" s="263"/>
      <c r="N933" s="61">
        <v>2954.6</v>
      </c>
      <c r="O933" s="61">
        <v>2954.6</v>
      </c>
      <c r="P933" s="264"/>
      <c r="Q933" s="264"/>
      <c r="R933" s="36">
        <v>0</v>
      </c>
      <c r="S933" s="37">
        <v>2954637</v>
      </c>
      <c r="T933" s="62">
        <v>2954.7</v>
      </c>
      <c r="U933" s="20"/>
      <c r="V933" s="17" t="s">
        <v>1</v>
      </c>
      <c r="W933" s="47">
        <f t="shared" si="30"/>
        <v>100.00338455290057</v>
      </c>
      <c r="X933" s="47">
        <f t="shared" si="31"/>
        <v>100.00338455290057</v>
      </c>
    </row>
    <row r="934" spans="1:24" ht="22.5">
      <c r="A934" s="19"/>
      <c r="B934" s="57" t="s">
        <v>332</v>
      </c>
      <c r="C934" s="58">
        <v>18</v>
      </c>
      <c r="D934" s="59">
        <v>6</v>
      </c>
      <c r="E934" s="59">
        <v>2</v>
      </c>
      <c r="F934" s="60" t="s">
        <v>331</v>
      </c>
      <c r="G934" s="58" t="s">
        <v>2</v>
      </c>
      <c r="H934" s="262"/>
      <c r="I934" s="262"/>
      <c r="J934" s="262"/>
      <c r="K934" s="262"/>
      <c r="L934" s="262"/>
      <c r="M934" s="263"/>
      <c r="N934" s="61">
        <v>2954.6</v>
      </c>
      <c r="O934" s="61">
        <v>2954.6</v>
      </c>
      <c r="P934" s="264"/>
      <c r="Q934" s="264"/>
      <c r="R934" s="36">
        <v>0</v>
      </c>
      <c r="S934" s="37">
        <v>2954637</v>
      </c>
      <c r="T934" s="62">
        <v>2954.7</v>
      </c>
      <c r="U934" s="20"/>
      <c r="V934" s="17" t="s">
        <v>1</v>
      </c>
      <c r="W934" s="47">
        <f t="shared" si="30"/>
        <v>100.00338455290057</v>
      </c>
      <c r="X934" s="47">
        <f t="shared" si="31"/>
        <v>100.00338455290057</v>
      </c>
    </row>
    <row r="935" spans="1:24" ht="22.5">
      <c r="A935" s="19"/>
      <c r="B935" s="57" t="s">
        <v>37</v>
      </c>
      <c r="C935" s="58">
        <v>18</v>
      </c>
      <c r="D935" s="59">
        <v>6</v>
      </c>
      <c r="E935" s="59">
        <v>2</v>
      </c>
      <c r="F935" s="60" t="s">
        <v>331</v>
      </c>
      <c r="G935" s="58" t="s">
        <v>36</v>
      </c>
      <c r="H935" s="262"/>
      <c r="I935" s="262"/>
      <c r="J935" s="262"/>
      <c r="K935" s="262"/>
      <c r="L935" s="262"/>
      <c r="M935" s="263"/>
      <c r="N935" s="61">
        <v>2954.6</v>
      </c>
      <c r="O935" s="61">
        <v>2954.6</v>
      </c>
      <c r="P935" s="264"/>
      <c r="Q935" s="264"/>
      <c r="R935" s="36">
        <v>0</v>
      </c>
      <c r="S935" s="37">
        <v>2954637</v>
      </c>
      <c r="T935" s="62">
        <v>2954.7</v>
      </c>
      <c r="U935" s="20"/>
      <c r="V935" s="17" t="s">
        <v>1</v>
      </c>
      <c r="W935" s="47">
        <f t="shared" si="30"/>
        <v>100.00338455290057</v>
      </c>
      <c r="X935" s="47">
        <f t="shared" si="31"/>
        <v>100.00338455290057</v>
      </c>
    </row>
    <row r="936" spans="1:24" ht="22.5">
      <c r="A936" s="19"/>
      <c r="B936" s="57" t="s">
        <v>35</v>
      </c>
      <c r="C936" s="58">
        <v>18</v>
      </c>
      <c r="D936" s="59">
        <v>6</v>
      </c>
      <c r="E936" s="59">
        <v>2</v>
      </c>
      <c r="F936" s="60" t="s">
        <v>331</v>
      </c>
      <c r="G936" s="58" t="s">
        <v>33</v>
      </c>
      <c r="H936" s="262"/>
      <c r="I936" s="262"/>
      <c r="J936" s="262"/>
      <c r="K936" s="262"/>
      <c r="L936" s="262"/>
      <c r="M936" s="263"/>
      <c r="N936" s="61">
        <v>2954.6</v>
      </c>
      <c r="O936" s="61">
        <v>2954.6</v>
      </c>
      <c r="P936" s="264"/>
      <c r="Q936" s="264"/>
      <c r="R936" s="36">
        <v>0</v>
      </c>
      <c r="S936" s="37">
        <v>2954637</v>
      </c>
      <c r="T936" s="62">
        <v>2954.7</v>
      </c>
      <c r="U936" s="20"/>
      <c r="V936" s="17" t="s">
        <v>1</v>
      </c>
      <c r="W936" s="47">
        <f t="shared" si="30"/>
        <v>100.00338455290057</v>
      </c>
      <c r="X936" s="47">
        <f t="shared" si="31"/>
        <v>100.00338455290057</v>
      </c>
    </row>
    <row r="937" spans="1:24">
      <c r="A937" s="19"/>
      <c r="B937" s="57" t="s">
        <v>330</v>
      </c>
      <c r="C937" s="58">
        <v>18</v>
      </c>
      <c r="D937" s="59">
        <v>6</v>
      </c>
      <c r="E937" s="59">
        <v>5</v>
      </c>
      <c r="F937" s="60" t="s">
        <v>15</v>
      </c>
      <c r="G937" s="58" t="s">
        <v>2</v>
      </c>
      <c r="H937" s="262"/>
      <c r="I937" s="262"/>
      <c r="J937" s="262"/>
      <c r="K937" s="262"/>
      <c r="L937" s="262"/>
      <c r="M937" s="263"/>
      <c r="N937" s="61">
        <v>939.9</v>
      </c>
      <c r="O937" s="61">
        <v>939.9</v>
      </c>
      <c r="P937" s="264"/>
      <c r="Q937" s="264"/>
      <c r="R937" s="36">
        <v>0</v>
      </c>
      <c r="S937" s="37">
        <v>939910.08000000007</v>
      </c>
      <c r="T937" s="62">
        <v>939.9</v>
      </c>
      <c r="U937" s="20"/>
      <c r="V937" s="17" t="s">
        <v>1</v>
      </c>
      <c r="W937" s="47">
        <f t="shared" si="30"/>
        <v>100</v>
      </c>
      <c r="X937" s="47">
        <f t="shared" si="31"/>
        <v>100</v>
      </c>
    </row>
    <row r="938" spans="1:24" ht="22.5">
      <c r="A938" s="19"/>
      <c r="B938" s="57" t="s">
        <v>329</v>
      </c>
      <c r="C938" s="58">
        <v>18</v>
      </c>
      <c r="D938" s="59">
        <v>6</v>
      </c>
      <c r="E938" s="59">
        <v>5</v>
      </c>
      <c r="F938" s="60" t="s">
        <v>328</v>
      </c>
      <c r="G938" s="58" t="s">
        <v>2</v>
      </c>
      <c r="H938" s="262"/>
      <c r="I938" s="262"/>
      <c r="J938" s="262"/>
      <c r="K938" s="262"/>
      <c r="L938" s="262"/>
      <c r="M938" s="263"/>
      <c r="N938" s="61">
        <v>939.9</v>
      </c>
      <c r="O938" s="61">
        <v>939.9</v>
      </c>
      <c r="P938" s="264"/>
      <c r="Q938" s="264"/>
      <c r="R938" s="36">
        <v>0</v>
      </c>
      <c r="S938" s="37">
        <v>939910.08000000007</v>
      </c>
      <c r="T938" s="62">
        <v>939.9</v>
      </c>
      <c r="U938" s="20"/>
      <c r="V938" s="17" t="s">
        <v>1</v>
      </c>
      <c r="W938" s="47">
        <f t="shared" si="30"/>
        <v>100</v>
      </c>
      <c r="X938" s="47">
        <f t="shared" si="31"/>
        <v>100</v>
      </c>
    </row>
    <row r="939" spans="1:24" ht="33.75">
      <c r="A939" s="19"/>
      <c r="B939" s="57" t="s">
        <v>327</v>
      </c>
      <c r="C939" s="58">
        <v>18</v>
      </c>
      <c r="D939" s="59">
        <v>6</v>
      </c>
      <c r="E939" s="59">
        <v>5</v>
      </c>
      <c r="F939" s="60" t="s">
        <v>326</v>
      </c>
      <c r="G939" s="58" t="s">
        <v>2</v>
      </c>
      <c r="H939" s="262"/>
      <c r="I939" s="262"/>
      <c r="J939" s="262"/>
      <c r="K939" s="262"/>
      <c r="L939" s="262"/>
      <c r="M939" s="263"/>
      <c r="N939" s="61">
        <v>95.4</v>
      </c>
      <c r="O939" s="61">
        <v>95.4</v>
      </c>
      <c r="P939" s="264"/>
      <c r="Q939" s="264"/>
      <c r="R939" s="36">
        <v>0</v>
      </c>
      <c r="S939" s="37">
        <v>95410.08</v>
      </c>
      <c r="T939" s="62">
        <v>95.4</v>
      </c>
      <c r="U939" s="20"/>
      <c r="V939" s="17" t="s">
        <v>1</v>
      </c>
      <c r="W939" s="47">
        <f t="shared" si="30"/>
        <v>100</v>
      </c>
      <c r="X939" s="47">
        <f t="shared" si="31"/>
        <v>100</v>
      </c>
    </row>
    <row r="940" spans="1:24" ht="22.5">
      <c r="A940" s="19"/>
      <c r="B940" s="57" t="s">
        <v>325</v>
      </c>
      <c r="C940" s="58">
        <v>18</v>
      </c>
      <c r="D940" s="59">
        <v>6</v>
      </c>
      <c r="E940" s="59">
        <v>5</v>
      </c>
      <c r="F940" s="60" t="s">
        <v>324</v>
      </c>
      <c r="G940" s="58" t="s">
        <v>2</v>
      </c>
      <c r="H940" s="262"/>
      <c r="I940" s="262"/>
      <c r="J940" s="262"/>
      <c r="K940" s="262"/>
      <c r="L940" s="262"/>
      <c r="M940" s="263"/>
      <c r="N940" s="61">
        <v>59.5</v>
      </c>
      <c r="O940" s="61">
        <v>59.5</v>
      </c>
      <c r="P940" s="264"/>
      <c r="Q940" s="264"/>
      <c r="R940" s="36">
        <v>0</v>
      </c>
      <c r="S940" s="37">
        <v>59501.5</v>
      </c>
      <c r="T940" s="62">
        <v>59.5</v>
      </c>
      <c r="U940" s="20"/>
      <c r="V940" s="17" t="s">
        <v>1</v>
      </c>
      <c r="W940" s="47">
        <f t="shared" si="30"/>
        <v>100</v>
      </c>
      <c r="X940" s="47">
        <f t="shared" si="31"/>
        <v>100</v>
      </c>
    </row>
    <row r="941" spans="1:24" ht="22.5">
      <c r="A941" s="19"/>
      <c r="B941" s="57" t="s">
        <v>37</v>
      </c>
      <c r="C941" s="58">
        <v>18</v>
      </c>
      <c r="D941" s="59">
        <v>6</v>
      </c>
      <c r="E941" s="59">
        <v>5</v>
      </c>
      <c r="F941" s="60" t="s">
        <v>324</v>
      </c>
      <c r="G941" s="58" t="s">
        <v>36</v>
      </c>
      <c r="H941" s="262"/>
      <c r="I941" s="262"/>
      <c r="J941" s="262"/>
      <c r="K941" s="262"/>
      <c r="L941" s="262"/>
      <c r="M941" s="263"/>
      <c r="N941" s="61">
        <v>59.5</v>
      </c>
      <c r="O941" s="61">
        <v>59.5</v>
      </c>
      <c r="P941" s="264"/>
      <c r="Q941" s="264"/>
      <c r="R941" s="36">
        <v>0</v>
      </c>
      <c r="S941" s="37">
        <v>59501.5</v>
      </c>
      <c r="T941" s="62">
        <v>59.5</v>
      </c>
      <c r="U941" s="20"/>
      <c r="V941" s="17" t="s">
        <v>1</v>
      </c>
      <c r="W941" s="47">
        <f t="shared" si="30"/>
        <v>100</v>
      </c>
      <c r="X941" s="47">
        <f t="shared" si="31"/>
        <v>100</v>
      </c>
    </row>
    <row r="942" spans="1:24" ht="22.5">
      <c r="A942" s="19"/>
      <c r="B942" s="57" t="s">
        <v>35</v>
      </c>
      <c r="C942" s="58">
        <v>18</v>
      </c>
      <c r="D942" s="59">
        <v>6</v>
      </c>
      <c r="E942" s="59">
        <v>5</v>
      </c>
      <c r="F942" s="60" t="s">
        <v>324</v>
      </c>
      <c r="G942" s="58" t="s">
        <v>33</v>
      </c>
      <c r="H942" s="262"/>
      <c r="I942" s="262"/>
      <c r="J942" s="262"/>
      <c r="K942" s="262"/>
      <c r="L942" s="262"/>
      <c r="M942" s="263"/>
      <c r="N942" s="61">
        <v>59.5</v>
      </c>
      <c r="O942" s="61">
        <v>59.5</v>
      </c>
      <c r="P942" s="264"/>
      <c r="Q942" s="264"/>
      <c r="R942" s="36">
        <v>0</v>
      </c>
      <c r="S942" s="37">
        <v>59501.5</v>
      </c>
      <c r="T942" s="62">
        <v>59.5</v>
      </c>
      <c r="U942" s="20"/>
      <c r="V942" s="17" t="s">
        <v>1</v>
      </c>
      <c r="W942" s="47">
        <f t="shared" si="30"/>
        <v>100</v>
      </c>
      <c r="X942" s="47">
        <f t="shared" si="31"/>
        <v>100</v>
      </c>
    </row>
    <row r="943" spans="1:24" ht="22.5">
      <c r="A943" s="19"/>
      <c r="B943" s="57" t="s">
        <v>323</v>
      </c>
      <c r="C943" s="58">
        <v>18</v>
      </c>
      <c r="D943" s="59">
        <v>6</v>
      </c>
      <c r="E943" s="59">
        <v>5</v>
      </c>
      <c r="F943" s="60" t="s">
        <v>322</v>
      </c>
      <c r="G943" s="58" t="s">
        <v>2</v>
      </c>
      <c r="H943" s="262"/>
      <c r="I943" s="262"/>
      <c r="J943" s="262"/>
      <c r="K943" s="262"/>
      <c r="L943" s="262"/>
      <c r="M943" s="263"/>
      <c r="N943" s="61">
        <v>35.9</v>
      </c>
      <c r="O943" s="61">
        <v>35.9</v>
      </c>
      <c r="P943" s="264"/>
      <c r="Q943" s="264"/>
      <c r="R943" s="36">
        <v>0</v>
      </c>
      <c r="S943" s="37">
        <v>35908.58</v>
      </c>
      <c r="T943" s="62">
        <v>35.9</v>
      </c>
      <c r="U943" s="20"/>
      <c r="V943" s="17" t="s">
        <v>1</v>
      </c>
      <c r="W943" s="47">
        <f t="shared" si="30"/>
        <v>100</v>
      </c>
      <c r="X943" s="47">
        <f t="shared" si="31"/>
        <v>100</v>
      </c>
    </row>
    <row r="944" spans="1:24" ht="22.5">
      <c r="A944" s="19"/>
      <c r="B944" s="57" t="s">
        <v>37</v>
      </c>
      <c r="C944" s="58">
        <v>18</v>
      </c>
      <c r="D944" s="59">
        <v>6</v>
      </c>
      <c r="E944" s="59">
        <v>5</v>
      </c>
      <c r="F944" s="60" t="s">
        <v>322</v>
      </c>
      <c r="G944" s="58" t="s">
        <v>36</v>
      </c>
      <c r="H944" s="262"/>
      <c r="I944" s="262"/>
      <c r="J944" s="262"/>
      <c r="K944" s="262"/>
      <c r="L944" s="262"/>
      <c r="M944" s="263"/>
      <c r="N944" s="61">
        <v>35.9</v>
      </c>
      <c r="O944" s="61">
        <v>35.9</v>
      </c>
      <c r="P944" s="264"/>
      <c r="Q944" s="264"/>
      <c r="R944" s="36">
        <v>0</v>
      </c>
      <c r="S944" s="37">
        <v>35908.58</v>
      </c>
      <c r="T944" s="62">
        <v>35.9</v>
      </c>
      <c r="U944" s="20"/>
      <c r="V944" s="17" t="s">
        <v>1</v>
      </c>
      <c r="W944" s="47">
        <f t="shared" si="30"/>
        <v>100</v>
      </c>
      <c r="X944" s="47">
        <f t="shared" si="31"/>
        <v>100</v>
      </c>
    </row>
    <row r="945" spans="1:24" ht="22.5">
      <c r="A945" s="19"/>
      <c r="B945" s="57" t="s">
        <v>35</v>
      </c>
      <c r="C945" s="58">
        <v>18</v>
      </c>
      <c r="D945" s="59">
        <v>6</v>
      </c>
      <c r="E945" s="59">
        <v>5</v>
      </c>
      <c r="F945" s="60" t="s">
        <v>322</v>
      </c>
      <c r="G945" s="58" t="s">
        <v>33</v>
      </c>
      <c r="H945" s="262"/>
      <c r="I945" s="262"/>
      <c r="J945" s="262"/>
      <c r="K945" s="262"/>
      <c r="L945" s="262"/>
      <c r="M945" s="263"/>
      <c r="N945" s="61">
        <v>35.9</v>
      </c>
      <c r="O945" s="61">
        <v>35.9</v>
      </c>
      <c r="P945" s="264"/>
      <c r="Q945" s="264"/>
      <c r="R945" s="36">
        <v>0</v>
      </c>
      <c r="S945" s="37">
        <v>35908.58</v>
      </c>
      <c r="T945" s="62">
        <v>35.9</v>
      </c>
      <c r="U945" s="20"/>
      <c r="V945" s="17" t="s">
        <v>1</v>
      </c>
      <c r="W945" s="47">
        <f t="shared" si="30"/>
        <v>100</v>
      </c>
      <c r="X945" s="47">
        <f t="shared" si="31"/>
        <v>100</v>
      </c>
    </row>
    <row r="946" spans="1:24" ht="22.5">
      <c r="A946" s="19"/>
      <c r="B946" s="57" t="s">
        <v>321</v>
      </c>
      <c r="C946" s="58">
        <v>18</v>
      </c>
      <c r="D946" s="59">
        <v>6</v>
      </c>
      <c r="E946" s="59">
        <v>5</v>
      </c>
      <c r="F946" s="60" t="s">
        <v>320</v>
      </c>
      <c r="G946" s="58" t="s">
        <v>2</v>
      </c>
      <c r="H946" s="262"/>
      <c r="I946" s="262"/>
      <c r="J946" s="262"/>
      <c r="K946" s="262"/>
      <c r="L946" s="262"/>
      <c r="M946" s="263"/>
      <c r="N946" s="61">
        <v>252</v>
      </c>
      <c r="O946" s="61">
        <v>252</v>
      </c>
      <c r="P946" s="264"/>
      <c r="Q946" s="264"/>
      <c r="R946" s="36">
        <v>0</v>
      </c>
      <c r="S946" s="37">
        <v>252000</v>
      </c>
      <c r="T946" s="62">
        <v>252</v>
      </c>
      <c r="U946" s="20"/>
      <c r="V946" s="17" t="s">
        <v>1</v>
      </c>
      <c r="W946" s="47">
        <f t="shared" si="30"/>
        <v>100</v>
      </c>
      <c r="X946" s="47">
        <f t="shared" si="31"/>
        <v>100</v>
      </c>
    </row>
    <row r="947" spans="1:24" ht="22.5">
      <c r="A947" s="19"/>
      <c r="B947" s="57" t="s">
        <v>319</v>
      </c>
      <c r="C947" s="58">
        <v>18</v>
      </c>
      <c r="D947" s="59">
        <v>6</v>
      </c>
      <c r="E947" s="59">
        <v>5</v>
      </c>
      <c r="F947" s="60" t="s">
        <v>318</v>
      </c>
      <c r="G947" s="58" t="s">
        <v>2</v>
      </c>
      <c r="H947" s="262"/>
      <c r="I947" s="262"/>
      <c r="J947" s="262"/>
      <c r="K947" s="262"/>
      <c r="L947" s="262"/>
      <c r="M947" s="263"/>
      <c r="N947" s="61">
        <v>252</v>
      </c>
      <c r="O947" s="61">
        <v>252</v>
      </c>
      <c r="P947" s="264"/>
      <c r="Q947" s="264"/>
      <c r="R947" s="36">
        <v>0</v>
      </c>
      <c r="S947" s="37">
        <v>252000</v>
      </c>
      <c r="T947" s="62">
        <v>252</v>
      </c>
      <c r="U947" s="20"/>
      <c r="V947" s="17" t="s">
        <v>1</v>
      </c>
      <c r="W947" s="47">
        <f t="shared" si="30"/>
        <v>100</v>
      </c>
      <c r="X947" s="47">
        <f t="shared" si="31"/>
        <v>100</v>
      </c>
    </row>
    <row r="948" spans="1:24" ht="22.5">
      <c r="A948" s="19"/>
      <c r="B948" s="57" t="s">
        <v>37</v>
      </c>
      <c r="C948" s="58">
        <v>18</v>
      </c>
      <c r="D948" s="59">
        <v>6</v>
      </c>
      <c r="E948" s="59">
        <v>5</v>
      </c>
      <c r="F948" s="60" t="s">
        <v>318</v>
      </c>
      <c r="G948" s="58" t="s">
        <v>36</v>
      </c>
      <c r="H948" s="262"/>
      <c r="I948" s="262"/>
      <c r="J948" s="262"/>
      <c r="K948" s="262"/>
      <c r="L948" s="262"/>
      <c r="M948" s="263"/>
      <c r="N948" s="61">
        <v>252</v>
      </c>
      <c r="O948" s="61">
        <v>252</v>
      </c>
      <c r="P948" s="264"/>
      <c r="Q948" s="264"/>
      <c r="R948" s="36">
        <v>0</v>
      </c>
      <c r="S948" s="37">
        <v>252000</v>
      </c>
      <c r="T948" s="62">
        <v>252</v>
      </c>
      <c r="U948" s="20"/>
      <c r="V948" s="17" t="s">
        <v>1</v>
      </c>
      <c r="W948" s="47">
        <f t="shared" si="30"/>
        <v>100</v>
      </c>
      <c r="X948" s="47">
        <f t="shared" si="31"/>
        <v>100</v>
      </c>
    </row>
    <row r="949" spans="1:24" ht="22.5">
      <c r="A949" s="19"/>
      <c r="B949" s="57" t="s">
        <v>35</v>
      </c>
      <c r="C949" s="58">
        <v>18</v>
      </c>
      <c r="D949" s="59">
        <v>6</v>
      </c>
      <c r="E949" s="59">
        <v>5</v>
      </c>
      <c r="F949" s="60" t="s">
        <v>318</v>
      </c>
      <c r="G949" s="58" t="s">
        <v>33</v>
      </c>
      <c r="H949" s="262"/>
      <c r="I949" s="262"/>
      <c r="J949" s="262"/>
      <c r="K949" s="262"/>
      <c r="L949" s="262"/>
      <c r="M949" s="263"/>
      <c r="N949" s="61">
        <v>252</v>
      </c>
      <c r="O949" s="61">
        <v>252</v>
      </c>
      <c r="P949" s="264"/>
      <c r="Q949" s="264"/>
      <c r="R949" s="36">
        <v>0</v>
      </c>
      <c r="S949" s="37">
        <v>252000</v>
      </c>
      <c r="T949" s="62">
        <v>252</v>
      </c>
      <c r="U949" s="20"/>
      <c r="V949" s="17" t="s">
        <v>1</v>
      </c>
      <c r="W949" s="47">
        <f t="shared" si="30"/>
        <v>100</v>
      </c>
      <c r="X949" s="47">
        <f t="shared" si="31"/>
        <v>100</v>
      </c>
    </row>
    <row r="950" spans="1:24" ht="22.5">
      <c r="A950" s="19"/>
      <c r="B950" s="57" t="s">
        <v>317</v>
      </c>
      <c r="C950" s="58">
        <v>18</v>
      </c>
      <c r="D950" s="59">
        <v>6</v>
      </c>
      <c r="E950" s="59">
        <v>5</v>
      </c>
      <c r="F950" s="60" t="s">
        <v>316</v>
      </c>
      <c r="G950" s="58" t="s">
        <v>2</v>
      </c>
      <c r="H950" s="262"/>
      <c r="I950" s="262"/>
      <c r="J950" s="262"/>
      <c r="K950" s="262"/>
      <c r="L950" s="262"/>
      <c r="M950" s="263"/>
      <c r="N950" s="61">
        <v>592.5</v>
      </c>
      <c r="O950" s="61">
        <v>592.5</v>
      </c>
      <c r="P950" s="264"/>
      <c r="Q950" s="264"/>
      <c r="R950" s="36">
        <v>0</v>
      </c>
      <c r="S950" s="37">
        <v>592500</v>
      </c>
      <c r="T950" s="62">
        <v>592.5</v>
      </c>
      <c r="U950" s="20"/>
      <c r="V950" s="17" t="s">
        <v>1</v>
      </c>
      <c r="W950" s="47">
        <f t="shared" si="30"/>
        <v>100</v>
      </c>
      <c r="X950" s="47">
        <f t="shared" si="31"/>
        <v>100</v>
      </c>
    </row>
    <row r="951" spans="1:24">
      <c r="A951" s="19"/>
      <c r="B951" s="57" t="s">
        <v>315</v>
      </c>
      <c r="C951" s="58">
        <v>18</v>
      </c>
      <c r="D951" s="59">
        <v>6</v>
      </c>
      <c r="E951" s="59">
        <v>5</v>
      </c>
      <c r="F951" s="60" t="s">
        <v>314</v>
      </c>
      <c r="G951" s="58" t="s">
        <v>2</v>
      </c>
      <c r="H951" s="262"/>
      <c r="I951" s="262"/>
      <c r="J951" s="262"/>
      <c r="K951" s="262"/>
      <c r="L951" s="262"/>
      <c r="M951" s="263"/>
      <c r="N951" s="61">
        <v>592.5</v>
      </c>
      <c r="O951" s="61">
        <v>592.5</v>
      </c>
      <c r="P951" s="264"/>
      <c r="Q951" s="264"/>
      <c r="R951" s="36">
        <v>0</v>
      </c>
      <c r="S951" s="37">
        <v>592500</v>
      </c>
      <c r="T951" s="62">
        <v>592.5</v>
      </c>
      <c r="U951" s="20"/>
      <c r="V951" s="17" t="s">
        <v>1</v>
      </c>
      <c r="W951" s="47">
        <f t="shared" si="30"/>
        <v>100</v>
      </c>
      <c r="X951" s="47">
        <f t="shared" si="31"/>
        <v>100</v>
      </c>
    </row>
    <row r="952" spans="1:24" ht="22.5">
      <c r="A952" s="19"/>
      <c r="B952" s="24" t="s">
        <v>37</v>
      </c>
      <c r="C952" s="31">
        <v>18</v>
      </c>
      <c r="D952" s="32">
        <v>6</v>
      </c>
      <c r="E952" s="32">
        <v>5</v>
      </c>
      <c r="F952" s="30" t="s">
        <v>314</v>
      </c>
      <c r="G952" s="31" t="s">
        <v>36</v>
      </c>
      <c r="H952" s="299"/>
      <c r="I952" s="299"/>
      <c r="J952" s="299"/>
      <c r="K952" s="299"/>
      <c r="L952" s="299"/>
      <c r="M952" s="300"/>
      <c r="N952" s="46">
        <v>592.5</v>
      </c>
      <c r="O952" s="46">
        <v>592.5</v>
      </c>
      <c r="P952" s="301"/>
      <c r="Q952" s="301"/>
      <c r="R952" s="36">
        <v>0</v>
      </c>
      <c r="S952" s="37">
        <v>592500</v>
      </c>
      <c r="T952" s="41">
        <v>592.5</v>
      </c>
      <c r="U952" s="20"/>
      <c r="V952" s="17" t="s">
        <v>1</v>
      </c>
      <c r="W952" s="47">
        <f t="shared" si="30"/>
        <v>100</v>
      </c>
      <c r="X952" s="47">
        <f t="shared" si="31"/>
        <v>100</v>
      </c>
    </row>
    <row r="953" spans="1:24" ht="22.5">
      <c r="A953" s="19"/>
      <c r="B953" s="24" t="s">
        <v>35</v>
      </c>
      <c r="C953" s="31">
        <v>18</v>
      </c>
      <c r="D953" s="32">
        <v>6</v>
      </c>
      <c r="E953" s="32">
        <v>5</v>
      </c>
      <c r="F953" s="30" t="s">
        <v>314</v>
      </c>
      <c r="G953" s="31" t="s">
        <v>33</v>
      </c>
      <c r="H953" s="299"/>
      <c r="I953" s="299"/>
      <c r="J953" s="299"/>
      <c r="K953" s="299"/>
      <c r="L953" s="299"/>
      <c r="M953" s="300"/>
      <c r="N953" s="46">
        <v>592.5</v>
      </c>
      <c r="O953" s="46">
        <v>592.5</v>
      </c>
      <c r="P953" s="301"/>
      <c r="Q953" s="301"/>
      <c r="R953" s="36">
        <v>0</v>
      </c>
      <c r="S953" s="37">
        <v>592500</v>
      </c>
      <c r="T953" s="41">
        <v>592.5</v>
      </c>
      <c r="U953" s="20"/>
      <c r="V953" s="17" t="s">
        <v>1</v>
      </c>
      <c r="W953" s="47">
        <f t="shared" si="30"/>
        <v>100</v>
      </c>
      <c r="X953" s="47">
        <f t="shared" si="31"/>
        <v>100</v>
      </c>
    </row>
    <row r="954" spans="1:24">
      <c r="A954" s="19"/>
      <c r="B954" s="63" t="s">
        <v>313</v>
      </c>
      <c r="C954" s="33">
        <v>18</v>
      </c>
      <c r="D954" s="34">
        <v>7</v>
      </c>
      <c r="E954" s="34">
        <v>0</v>
      </c>
      <c r="F954" s="35" t="s">
        <v>15</v>
      </c>
      <c r="G954" s="33" t="s">
        <v>2</v>
      </c>
      <c r="H954" s="269"/>
      <c r="I954" s="269"/>
      <c r="J954" s="269"/>
      <c r="K954" s="269"/>
      <c r="L954" s="269"/>
      <c r="M954" s="270"/>
      <c r="N954" s="45">
        <v>124101.2</v>
      </c>
      <c r="O954" s="45">
        <v>124414</v>
      </c>
      <c r="P954" s="265"/>
      <c r="Q954" s="265"/>
      <c r="R954" s="36">
        <v>0</v>
      </c>
      <c r="S954" s="37">
        <v>122133126.07000001</v>
      </c>
      <c r="T954" s="40">
        <v>122133.1</v>
      </c>
      <c r="U954" s="20"/>
      <c r="V954" s="65" t="s">
        <v>1</v>
      </c>
      <c r="W954" s="66">
        <f t="shared" si="30"/>
        <v>98.414116865912675</v>
      </c>
      <c r="X954" s="66">
        <f t="shared" si="31"/>
        <v>98.166685421254854</v>
      </c>
    </row>
    <row r="955" spans="1:24">
      <c r="A955" s="19"/>
      <c r="B955" s="57" t="s">
        <v>312</v>
      </c>
      <c r="C955" s="58">
        <v>18</v>
      </c>
      <c r="D955" s="59">
        <v>7</v>
      </c>
      <c r="E955" s="59">
        <v>1</v>
      </c>
      <c r="F955" s="60" t="s">
        <v>15</v>
      </c>
      <c r="G955" s="58" t="s">
        <v>2</v>
      </c>
      <c r="H955" s="262"/>
      <c r="I955" s="262"/>
      <c r="J955" s="262"/>
      <c r="K955" s="262"/>
      <c r="L955" s="262"/>
      <c r="M955" s="263"/>
      <c r="N955" s="61">
        <v>200</v>
      </c>
      <c r="O955" s="61">
        <v>200</v>
      </c>
      <c r="P955" s="264"/>
      <c r="Q955" s="264"/>
      <c r="R955" s="36">
        <v>0</v>
      </c>
      <c r="S955" s="37">
        <v>199469.5</v>
      </c>
      <c r="T955" s="62">
        <v>199.5</v>
      </c>
      <c r="U955" s="20"/>
      <c r="V955" s="17" t="s">
        <v>1</v>
      </c>
      <c r="W955" s="47">
        <f t="shared" si="30"/>
        <v>99.75</v>
      </c>
      <c r="X955" s="47">
        <f t="shared" si="31"/>
        <v>99.75</v>
      </c>
    </row>
    <row r="956" spans="1:24" ht="22.5">
      <c r="A956" s="19"/>
      <c r="B956" s="57" t="s">
        <v>275</v>
      </c>
      <c r="C956" s="58">
        <v>18</v>
      </c>
      <c r="D956" s="59">
        <v>7</v>
      </c>
      <c r="E956" s="59">
        <v>1</v>
      </c>
      <c r="F956" s="60" t="s">
        <v>274</v>
      </c>
      <c r="G956" s="58" t="s">
        <v>2</v>
      </c>
      <c r="H956" s="262"/>
      <c r="I956" s="262"/>
      <c r="J956" s="262"/>
      <c r="K956" s="262"/>
      <c r="L956" s="262"/>
      <c r="M956" s="263"/>
      <c r="N956" s="61">
        <v>200</v>
      </c>
      <c r="O956" s="61">
        <v>200</v>
      </c>
      <c r="P956" s="264"/>
      <c r="Q956" s="264"/>
      <c r="R956" s="36">
        <v>0</v>
      </c>
      <c r="S956" s="37">
        <v>199469.5</v>
      </c>
      <c r="T956" s="62">
        <v>199.5</v>
      </c>
      <c r="U956" s="20"/>
      <c r="V956" s="17" t="s">
        <v>1</v>
      </c>
      <c r="W956" s="47">
        <f t="shared" si="30"/>
        <v>99.75</v>
      </c>
      <c r="X956" s="47">
        <f t="shared" si="31"/>
        <v>99.75</v>
      </c>
    </row>
    <row r="957" spans="1:24" ht="33.75">
      <c r="A957" s="19"/>
      <c r="B957" s="57" t="s">
        <v>311</v>
      </c>
      <c r="C957" s="58">
        <v>18</v>
      </c>
      <c r="D957" s="59">
        <v>7</v>
      </c>
      <c r="E957" s="59">
        <v>1</v>
      </c>
      <c r="F957" s="60" t="s">
        <v>310</v>
      </c>
      <c r="G957" s="58" t="s">
        <v>2</v>
      </c>
      <c r="H957" s="262"/>
      <c r="I957" s="262"/>
      <c r="J957" s="262"/>
      <c r="K957" s="262"/>
      <c r="L957" s="262"/>
      <c r="M957" s="263"/>
      <c r="N957" s="61">
        <v>200</v>
      </c>
      <c r="O957" s="61">
        <v>200</v>
      </c>
      <c r="P957" s="264"/>
      <c r="Q957" s="264"/>
      <c r="R957" s="36">
        <v>0</v>
      </c>
      <c r="S957" s="37">
        <v>199469.5</v>
      </c>
      <c r="T957" s="62">
        <v>199.5</v>
      </c>
      <c r="U957" s="20"/>
      <c r="V957" s="17" t="s">
        <v>1</v>
      </c>
      <c r="W957" s="47">
        <f t="shared" si="30"/>
        <v>99.75</v>
      </c>
      <c r="X957" s="47">
        <f t="shared" si="31"/>
        <v>99.75</v>
      </c>
    </row>
    <row r="958" spans="1:24" ht="33.75">
      <c r="A958" s="19"/>
      <c r="B958" s="57" t="s">
        <v>309</v>
      </c>
      <c r="C958" s="58">
        <v>18</v>
      </c>
      <c r="D958" s="59">
        <v>7</v>
      </c>
      <c r="E958" s="59">
        <v>1</v>
      </c>
      <c r="F958" s="60" t="s">
        <v>308</v>
      </c>
      <c r="G958" s="58" t="s">
        <v>2</v>
      </c>
      <c r="H958" s="262"/>
      <c r="I958" s="262"/>
      <c r="J958" s="262"/>
      <c r="K958" s="262"/>
      <c r="L958" s="262"/>
      <c r="M958" s="263"/>
      <c r="N958" s="61">
        <v>200</v>
      </c>
      <c r="O958" s="61">
        <v>200</v>
      </c>
      <c r="P958" s="264"/>
      <c r="Q958" s="264"/>
      <c r="R958" s="36">
        <v>0</v>
      </c>
      <c r="S958" s="37">
        <v>199469.5</v>
      </c>
      <c r="T958" s="62">
        <v>199.5</v>
      </c>
      <c r="U958" s="20"/>
      <c r="V958" s="17" t="s">
        <v>1</v>
      </c>
      <c r="W958" s="47">
        <f t="shared" si="30"/>
        <v>99.75</v>
      </c>
      <c r="X958" s="47">
        <f t="shared" si="31"/>
        <v>99.75</v>
      </c>
    </row>
    <row r="959" spans="1:24" ht="67.5">
      <c r="A959" s="19"/>
      <c r="B959" s="57" t="s">
        <v>307</v>
      </c>
      <c r="C959" s="58">
        <v>18</v>
      </c>
      <c r="D959" s="59">
        <v>7</v>
      </c>
      <c r="E959" s="59">
        <v>1</v>
      </c>
      <c r="F959" s="60" t="s">
        <v>305</v>
      </c>
      <c r="G959" s="58" t="s">
        <v>2</v>
      </c>
      <c r="H959" s="262"/>
      <c r="I959" s="262"/>
      <c r="J959" s="262"/>
      <c r="K959" s="262"/>
      <c r="L959" s="262"/>
      <c r="M959" s="263"/>
      <c r="N959" s="61">
        <v>200</v>
      </c>
      <c r="O959" s="61">
        <v>200</v>
      </c>
      <c r="P959" s="264"/>
      <c r="Q959" s="264"/>
      <c r="R959" s="36">
        <v>0</v>
      </c>
      <c r="S959" s="37">
        <v>199469.5</v>
      </c>
      <c r="T959" s="62">
        <v>199.5</v>
      </c>
      <c r="U959" s="20"/>
      <c r="V959" s="17" t="s">
        <v>1</v>
      </c>
      <c r="W959" s="47">
        <f t="shared" si="30"/>
        <v>99.75</v>
      </c>
      <c r="X959" s="47">
        <f t="shared" si="31"/>
        <v>99.75</v>
      </c>
    </row>
    <row r="960" spans="1:24">
      <c r="A960" s="19"/>
      <c r="B960" s="57" t="s">
        <v>166</v>
      </c>
      <c r="C960" s="58">
        <v>18</v>
      </c>
      <c r="D960" s="59">
        <v>7</v>
      </c>
      <c r="E960" s="59">
        <v>1</v>
      </c>
      <c r="F960" s="60" t="s">
        <v>305</v>
      </c>
      <c r="G960" s="58" t="s">
        <v>165</v>
      </c>
      <c r="H960" s="262"/>
      <c r="I960" s="262"/>
      <c r="J960" s="262"/>
      <c r="K960" s="262"/>
      <c r="L960" s="262"/>
      <c r="M960" s="263"/>
      <c r="N960" s="61">
        <v>200</v>
      </c>
      <c r="O960" s="61">
        <v>200</v>
      </c>
      <c r="P960" s="264"/>
      <c r="Q960" s="264"/>
      <c r="R960" s="36">
        <v>0</v>
      </c>
      <c r="S960" s="37">
        <v>199469.5</v>
      </c>
      <c r="T960" s="62">
        <v>199.5</v>
      </c>
      <c r="U960" s="20"/>
      <c r="V960" s="17" t="s">
        <v>1</v>
      </c>
      <c r="W960" s="47">
        <f t="shared" si="30"/>
        <v>99.75</v>
      </c>
      <c r="X960" s="47">
        <f t="shared" si="31"/>
        <v>99.75</v>
      </c>
    </row>
    <row r="961" spans="1:24" ht="45">
      <c r="A961" s="19"/>
      <c r="B961" s="57" t="s">
        <v>306</v>
      </c>
      <c r="C961" s="58">
        <v>18</v>
      </c>
      <c r="D961" s="59">
        <v>7</v>
      </c>
      <c r="E961" s="59">
        <v>1</v>
      </c>
      <c r="F961" s="60" t="s">
        <v>305</v>
      </c>
      <c r="G961" s="58" t="s">
        <v>304</v>
      </c>
      <c r="H961" s="262"/>
      <c r="I961" s="262"/>
      <c r="J961" s="262"/>
      <c r="K961" s="262"/>
      <c r="L961" s="262"/>
      <c r="M961" s="263"/>
      <c r="N961" s="61">
        <v>200</v>
      </c>
      <c r="O961" s="61">
        <v>200</v>
      </c>
      <c r="P961" s="264"/>
      <c r="Q961" s="264"/>
      <c r="R961" s="36">
        <v>0</v>
      </c>
      <c r="S961" s="37">
        <v>199469.5</v>
      </c>
      <c r="T961" s="62">
        <v>199.5</v>
      </c>
      <c r="U961" s="20"/>
      <c r="V961" s="17" t="s">
        <v>1</v>
      </c>
      <c r="W961" s="47">
        <f t="shared" si="30"/>
        <v>99.75</v>
      </c>
      <c r="X961" s="47">
        <f t="shared" si="31"/>
        <v>99.75</v>
      </c>
    </row>
    <row r="962" spans="1:24">
      <c r="A962" s="19"/>
      <c r="B962" s="57" t="s">
        <v>303</v>
      </c>
      <c r="C962" s="58">
        <v>18</v>
      </c>
      <c r="D962" s="59">
        <v>7</v>
      </c>
      <c r="E962" s="59">
        <v>2</v>
      </c>
      <c r="F962" s="60" t="s">
        <v>15</v>
      </c>
      <c r="G962" s="58" t="s">
        <v>2</v>
      </c>
      <c r="H962" s="262"/>
      <c r="I962" s="262"/>
      <c r="J962" s="262"/>
      <c r="K962" s="262"/>
      <c r="L962" s="262"/>
      <c r="M962" s="263"/>
      <c r="N962" s="61">
        <v>111908.6</v>
      </c>
      <c r="O962" s="61">
        <v>112221.4</v>
      </c>
      <c r="P962" s="264"/>
      <c r="Q962" s="264"/>
      <c r="R962" s="36">
        <v>0</v>
      </c>
      <c r="S962" s="37">
        <v>110365464.13</v>
      </c>
      <c r="T962" s="62">
        <v>110365.4</v>
      </c>
      <c r="U962" s="20"/>
      <c r="V962" s="17" t="s">
        <v>1</v>
      </c>
      <c r="W962" s="47">
        <f t="shared" si="30"/>
        <v>98.621017508931388</v>
      </c>
      <c r="X962" s="47">
        <f t="shared" si="31"/>
        <v>98.346126496372349</v>
      </c>
    </row>
    <row r="963" spans="1:24" ht="33.75">
      <c r="A963" s="19"/>
      <c r="B963" s="57" t="s">
        <v>76</v>
      </c>
      <c r="C963" s="58">
        <v>18</v>
      </c>
      <c r="D963" s="59">
        <v>7</v>
      </c>
      <c r="E963" s="59">
        <v>2</v>
      </c>
      <c r="F963" s="60" t="s">
        <v>75</v>
      </c>
      <c r="G963" s="58" t="s">
        <v>2</v>
      </c>
      <c r="H963" s="262"/>
      <c r="I963" s="262"/>
      <c r="J963" s="262"/>
      <c r="K963" s="262"/>
      <c r="L963" s="262"/>
      <c r="M963" s="263"/>
      <c r="N963" s="61">
        <v>493</v>
      </c>
      <c r="O963" s="61">
        <v>493</v>
      </c>
      <c r="P963" s="264"/>
      <c r="Q963" s="264"/>
      <c r="R963" s="36">
        <v>0</v>
      </c>
      <c r="S963" s="37">
        <v>492890</v>
      </c>
      <c r="T963" s="62">
        <v>492.9</v>
      </c>
      <c r="U963" s="20"/>
      <c r="V963" s="17" t="s">
        <v>1</v>
      </c>
      <c r="W963" s="47">
        <f t="shared" si="30"/>
        <v>99.979716024340775</v>
      </c>
      <c r="X963" s="47">
        <f t="shared" si="31"/>
        <v>99.979716024340775</v>
      </c>
    </row>
    <row r="964" spans="1:24">
      <c r="A964" s="19"/>
      <c r="B964" s="57" t="s">
        <v>74</v>
      </c>
      <c r="C964" s="58">
        <v>18</v>
      </c>
      <c r="D964" s="59">
        <v>7</v>
      </c>
      <c r="E964" s="59">
        <v>2</v>
      </c>
      <c r="F964" s="60" t="s">
        <v>73</v>
      </c>
      <c r="G964" s="58" t="s">
        <v>2</v>
      </c>
      <c r="H964" s="262"/>
      <c r="I964" s="262"/>
      <c r="J964" s="262"/>
      <c r="K964" s="262"/>
      <c r="L964" s="262"/>
      <c r="M964" s="263"/>
      <c r="N964" s="61">
        <v>493</v>
      </c>
      <c r="O964" s="61">
        <v>493</v>
      </c>
      <c r="P964" s="264"/>
      <c r="Q964" s="264"/>
      <c r="R964" s="36">
        <v>0</v>
      </c>
      <c r="S964" s="37">
        <v>492890</v>
      </c>
      <c r="T964" s="62">
        <v>492.9</v>
      </c>
      <c r="U964" s="20"/>
      <c r="V964" s="17" t="s">
        <v>1</v>
      </c>
      <c r="W964" s="47">
        <f t="shared" si="30"/>
        <v>99.979716024340775</v>
      </c>
      <c r="X964" s="47">
        <f t="shared" si="31"/>
        <v>99.979716024340775</v>
      </c>
    </row>
    <row r="965" spans="1:24" ht="56.25">
      <c r="A965" s="19"/>
      <c r="B965" s="57" t="s">
        <v>228</v>
      </c>
      <c r="C965" s="58">
        <v>18</v>
      </c>
      <c r="D965" s="59">
        <v>7</v>
      </c>
      <c r="E965" s="59">
        <v>2</v>
      </c>
      <c r="F965" s="60" t="s">
        <v>227</v>
      </c>
      <c r="G965" s="58" t="s">
        <v>2</v>
      </c>
      <c r="H965" s="262"/>
      <c r="I965" s="262"/>
      <c r="J965" s="262"/>
      <c r="K965" s="262"/>
      <c r="L965" s="262"/>
      <c r="M965" s="263"/>
      <c r="N965" s="61">
        <v>83</v>
      </c>
      <c r="O965" s="61">
        <v>83</v>
      </c>
      <c r="P965" s="264"/>
      <c r="Q965" s="264"/>
      <c r="R965" s="36">
        <v>0</v>
      </c>
      <c r="S965" s="37">
        <v>82990</v>
      </c>
      <c r="T965" s="62">
        <v>83</v>
      </c>
      <c r="U965" s="20"/>
      <c r="V965" s="17" t="s">
        <v>1</v>
      </c>
      <c r="W965" s="47">
        <f t="shared" ref="W965:W1028" si="32">SUM(T965/N965*100)</f>
        <v>100</v>
      </c>
      <c r="X965" s="47">
        <f t="shared" ref="X965:X1028" si="33">SUM(T965/O965*100)</f>
        <v>100</v>
      </c>
    </row>
    <row r="966" spans="1:24" ht="22.5">
      <c r="A966" s="19"/>
      <c r="B966" s="57" t="s">
        <v>226</v>
      </c>
      <c r="C966" s="58">
        <v>18</v>
      </c>
      <c r="D966" s="59">
        <v>7</v>
      </c>
      <c r="E966" s="59">
        <v>2</v>
      </c>
      <c r="F966" s="60" t="s">
        <v>225</v>
      </c>
      <c r="G966" s="58" t="s">
        <v>2</v>
      </c>
      <c r="H966" s="262"/>
      <c r="I966" s="262"/>
      <c r="J966" s="262"/>
      <c r="K966" s="262"/>
      <c r="L966" s="262"/>
      <c r="M966" s="263"/>
      <c r="N966" s="61">
        <v>83</v>
      </c>
      <c r="O966" s="61">
        <v>83</v>
      </c>
      <c r="P966" s="264"/>
      <c r="Q966" s="264"/>
      <c r="R966" s="36">
        <v>0</v>
      </c>
      <c r="S966" s="37">
        <v>82990</v>
      </c>
      <c r="T966" s="62">
        <v>83</v>
      </c>
      <c r="U966" s="20"/>
      <c r="V966" s="17" t="s">
        <v>1</v>
      </c>
      <c r="W966" s="47">
        <f t="shared" si="32"/>
        <v>100</v>
      </c>
      <c r="X966" s="47">
        <f t="shared" si="33"/>
        <v>100</v>
      </c>
    </row>
    <row r="967" spans="1:24" ht="22.5">
      <c r="A967" s="19"/>
      <c r="B967" s="57" t="s">
        <v>22</v>
      </c>
      <c r="C967" s="58">
        <v>18</v>
      </c>
      <c r="D967" s="59">
        <v>7</v>
      </c>
      <c r="E967" s="59">
        <v>2</v>
      </c>
      <c r="F967" s="60" t="s">
        <v>225</v>
      </c>
      <c r="G967" s="58" t="s">
        <v>21</v>
      </c>
      <c r="H967" s="262"/>
      <c r="I967" s="262"/>
      <c r="J967" s="262"/>
      <c r="K967" s="262"/>
      <c r="L967" s="262"/>
      <c r="M967" s="263"/>
      <c r="N967" s="61">
        <v>83</v>
      </c>
      <c r="O967" s="61">
        <v>83</v>
      </c>
      <c r="P967" s="264"/>
      <c r="Q967" s="264"/>
      <c r="R967" s="36">
        <v>0</v>
      </c>
      <c r="S967" s="37">
        <v>82990</v>
      </c>
      <c r="T967" s="62">
        <v>83</v>
      </c>
      <c r="U967" s="20"/>
      <c r="V967" s="17" t="s">
        <v>1</v>
      </c>
      <c r="W967" s="47">
        <f t="shared" si="32"/>
        <v>100</v>
      </c>
      <c r="X967" s="47">
        <f t="shared" si="33"/>
        <v>100</v>
      </c>
    </row>
    <row r="968" spans="1:24">
      <c r="A968" s="19"/>
      <c r="B968" s="57" t="s">
        <v>79</v>
      </c>
      <c r="C968" s="58">
        <v>18</v>
      </c>
      <c r="D968" s="59">
        <v>7</v>
      </c>
      <c r="E968" s="59">
        <v>2</v>
      </c>
      <c r="F968" s="60" t="s">
        <v>225</v>
      </c>
      <c r="G968" s="58" t="s">
        <v>77</v>
      </c>
      <c r="H968" s="262"/>
      <c r="I968" s="262"/>
      <c r="J968" s="262"/>
      <c r="K968" s="262"/>
      <c r="L968" s="262"/>
      <c r="M968" s="263"/>
      <c r="N968" s="61">
        <v>83</v>
      </c>
      <c r="O968" s="61">
        <v>83</v>
      </c>
      <c r="P968" s="264"/>
      <c r="Q968" s="264"/>
      <c r="R968" s="36">
        <v>0</v>
      </c>
      <c r="S968" s="37">
        <v>82990</v>
      </c>
      <c r="T968" s="62">
        <v>83</v>
      </c>
      <c r="U968" s="20"/>
      <c r="V968" s="17" t="s">
        <v>1</v>
      </c>
      <c r="W968" s="47">
        <f t="shared" si="32"/>
        <v>100</v>
      </c>
      <c r="X968" s="47">
        <f t="shared" si="33"/>
        <v>100</v>
      </c>
    </row>
    <row r="969" spans="1:24" ht="22.5">
      <c r="A969" s="19"/>
      <c r="B969" s="57" t="s">
        <v>72</v>
      </c>
      <c r="C969" s="58">
        <v>18</v>
      </c>
      <c r="D969" s="59">
        <v>7</v>
      </c>
      <c r="E969" s="59">
        <v>2</v>
      </c>
      <c r="F969" s="60" t="s">
        <v>71</v>
      </c>
      <c r="G969" s="58" t="s">
        <v>2</v>
      </c>
      <c r="H969" s="262"/>
      <c r="I969" s="262"/>
      <c r="J969" s="262"/>
      <c r="K969" s="262"/>
      <c r="L969" s="262"/>
      <c r="M969" s="263"/>
      <c r="N969" s="61">
        <v>410</v>
      </c>
      <c r="O969" s="61">
        <v>410</v>
      </c>
      <c r="P969" s="264"/>
      <c r="Q969" s="264"/>
      <c r="R969" s="36">
        <v>0</v>
      </c>
      <c r="S969" s="37">
        <v>409900</v>
      </c>
      <c r="T969" s="62">
        <v>409.9</v>
      </c>
      <c r="U969" s="20"/>
      <c r="V969" s="17" t="s">
        <v>1</v>
      </c>
      <c r="W969" s="47">
        <f t="shared" si="32"/>
        <v>99.975609756097555</v>
      </c>
      <c r="X969" s="47">
        <f t="shared" si="33"/>
        <v>99.975609756097555</v>
      </c>
    </row>
    <row r="970" spans="1:24" ht="22.5">
      <c r="A970" s="19"/>
      <c r="B970" s="57" t="s">
        <v>70</v>
      </c>
      <c r="C970" s="58">
        <v>18</v>
      </c>
      <c r="D970" s="59">
        <v>7</v>
      </c>
      <c r="E970" s="59">
        <v>2</v>
      </c>
      <c r="F970" s="60" t="s">
        <v>69</v>
      </c>
      <c r="G970" s="58" t="s">
        <v>2</v>
      </c>
      <c r="H970" s="262"/>
      <c r="I970" s="262"/>
      <c r="J970" s="262"/>
      <c r="K970" s="262"/>
      <c r="L970" s="262"/>
      <c r="M970" s="263"/>
      <c r="N970" s="61">
        <v>80</v>
      </c>
      <c r="O970" s="61">
        <v>80</v>
      </c>
      <c r="P970" s="264"/>
      <c r="Q970" s="264"/>
      <c r="R970" s="36">
        <v>0</v>
      </c>
      <c r="S970" s="37">
        <v>79900</v>
      </c>
      <c r="T970" s="62">
        <v>79.900000000000006</v>
      </c>
      <c r="U970" s="20"/>
      <c r="V970" s="17" t="s">
        <v>1</v>
      </c>
      <c r="W970" s="47">
        <f t="shared" si="32"/>
        <v>99.875</v>
      </c>
      <c r="X970" s="47">
        <f t="shared" si="33"/>
        <v>99.875</v>
      </c>
    </row>
    <row r="971" spans="1:24" ht="22.5">
      <c r="A971" s="19"/>
      <c r="B971" s="57" t="s">
        <v>22</v>
      </c>
      <c r="C971" s="58">
        <v>18</v>
      </c>
      <c r="D971" s="59">
        <v>7</v>
      </c>
      <c r="E971" s="59">
        <v>2</v>
      </c>
      <c r="F971" s="60" t="s">
        <v>69</v>
      </c>
      <c r="G971" s="58" t="s">
        <v>21</v>
      </c>
      <c r="H971" s="262"/>
      <c r="I971" s="262"/>
      <c r="J971" s="262"/>
      <c r="K971" s="262"/>
      <c r="L971" s="262"/>
      <c r="M971" s="263"/>
      <c r="N971" s="61">
        <v>80</v>
      </c>
      <c r="O971" s="61">
        <v>80</v>
      </c>
      <c r="P971" s="264"/>
      <c r="Q971" s="264"/>
      <c r="R971" s="36">
        <v>0</v>
      </c>
      <c r="S971" s="37">
        <v>79900</v>
      </c>
      <c r="T971" s="62">
        <v>79.900000000000006</v>
      </c>
      <c r="U971" s="20"/>
      <c r="V971" s="17" t="s">
        <v>1</v>
      </c>
      <c r="W971" s="47">
        <f t="shared" si="32"/>
        <v>99.875</v>
      </c>
      <c r="X971" s="47">
        <f t="shared" si="33"/>
        <v>99.875</v>
      </c>
    </row>
    <row r="972" spans="1:24">
      <c r="A972" s="19"/>
      <c r="B972" s="24" t="s">
        <v>79</v>
      </c>
      <c r="C972" s="31">
        <v>18</v>
      </c>
      <c r="D972" s="32">
        <v>7</v>
      </c>
      <c r="E972" s="32">
        <v>2</v>
      </c>
      <c r="F972" s="30" t="s">
        <v>69</v>
      </c>
      <c r="G972" s="31" t="s">
        <v>77</v>
      </c>
      <c r="H972" s="299"/>
      <c r="I972" s="299"/>
      <c r="J972" s="299"/>
      <c r="K972" s="299"/>
      <c r="L972" s="299"/>
      <c r="M972" s="300"/>
      <c r="N972" s="46">
        <v>80</v>
      </c>
      <c r="O972" s="46">
        <v>80</v>
      </c>
      <c r="P972" s="301"/>
      <c r="Q972" s="301"/>
      <c r="R972" s="36">
        <v>0</v>
      </c>
      <c r="S972" s="37">
        <v>79900</v>
      </c>
      <c r="T972" s="41">
        <v>79.900000000000006</v>
      </c>
      <c r="U972" s="20"/>
      <c r="V972" s="17" t="s">
        <v>1</v>
      </c>
      <c r="W972" s="47">
        <f t="shared" si="32"/>
        <v>99.875</v>
      </c>
      <c r="X972" s="47">
        <f t="shared" si="33"/>
        <v>99.875</v>
      </c>
    </row>
    <row r="973" spans="1:24" ht="33.75">
      <c r="A973" s="19"/>
      <c r="B973" s="57" t="s">
        <v>302</v>
      </c>
      <c r="C973" s="58">
        <v>18</v>
      </c>
      <c r="D973" s="59">
        <v>7</v>
      </c>
      <c r="E973" s="59">
        <v>2</v>
      </c>
      <c r="F973" s="60" t="s">
        <v>301</v>
      </c>
      <c r="G973" s="58" t="s">
        <v>2</v>
      </c>
      <c r="H973" s="262"/>
      <c r="I973" s="262"/>
      <c r="J973" s="262"/>
      <c r="K973" s="262"/>
      <c r="L973" s="262"/>
      <c r="M973" s="263"/>
      <c r="N973" s="61">
        <v>330</v>
      </c>
      <c r="O973" s="61">
        <v>330</v>
      </c>
      <c r="P973" s="264"/>
      <c r="Q973" s="264"/>
      <c r="R973" s="36">
        <v>0</v>
      </c>
      <c r="S973" s="37">
        <v>330000</v>
      </c>
      <c r="T973" s="62">
        <v>330</v>
      </c>
      <c r="U973" s="20"/>
      <c r="V973" s="17" t="s">
        <v>1</v>
      </c>
      <c r="W973" s="47">
        <f t="shared" si="32"/>
        <v>100</v>
      </c>
      <c r="X973" s="47">
        <f t="shared" si="33"/>
        <v>100</v>
      </c>
    </row>
    <row r="974" spans="1:24" ht="22.5">
      <c r="A974" s="19"/>
      <c r="B974" s="57" t="s">
        <v>22</v>
      </c>
      <c r="C974" s="58">
        <v>18</v>
      </c>
      <c r="D974" s="59">
        <v>7</v>
      </c>
      <c r="E974" s="59">
        <v>2</v>
      </c>
      <c r="F974" s="60" t="s">
        <v>301</v>
      </c>
      <c r="G974" s="58" t="s">
        <v>21</v>
      </c>
      <c r="H974" s="262"/>
      <c r="I974" s="262"/>
      <c r="J974" s="262"/>
      <c r="K974" s="262"/>
      <c r="L974" s="262"/>
      <c r="M974" s="263"/>
      <c r="N974" s="61">
        <v>330</v>
      </c>
      <c r="O974" s="61">
        <v>330</v>
      </c>
      <c r="P974" s="264"/>
      <c r="Q974" s="264"/>
      <c r="R974" s="36">
        <v>0</v>
      </c>
      <c r="S974" s="37">
        <v>330000</v>
      </c>
      <c r="T974" s="62">
        <v>330</v>
      </c>
      <c r="U974" s="20"/>
      <c r="V974" s="17" t="s">
        <v>1</v>
      </c>
      <c r="W974" s="47">
        <f t="shared" si="32"/>
        <v>100</v>
      </c>
      <c r="X974" s="47">
        <f t="shared" si="33"/>
        <v>100</v>
      </c>
    </row>
    <row r="975" spans="1:24">
      <c r="A975" s="19"/>
      <c r="B975" s="57" t="s">
        <v>79</v>
      </c>
      <c r="C975" s="58">
        <v>18</v>
      </c>
      <c r="D975" s="59">
        <v>7</v>
      </c>
      <c r="E975" s="59">
        <v>2</v>
      </c>
      <c r="F975" s="60" t="s">
        <v>301</v>
      </c>
      <c r="G975" s="58" t="s">
        <v>77</v>
      </c>
      <c r="H975" s="262"/>
      <c r="I975" s="262"/>
      <c r="J975" s="262"/>
      <c r="K975" s="262"/>
      <c r="L975" s="262"/>
      <c r="M975" s="263"/>
      <c r="N975" s="61">
        <v>330</v>
      </c>
      <c r="O975" s="61">
        <v>330</v>
      </c>
      <c r="P975" s="264"/>
      <c r="Q975" s="264"/>
      <c r="R975" s="36">
        <v>0</v>
      </c>
      <c r="S975" s="37">
        <v>330000</v>
      </c>
      <c r="T975" s="62">
        <v>330</v>
      </c>
      <c r="U975" s="20"/>
      <c r="V975" s="17" t="s">
        <v>1</v>
      </c>
      <c r="W975" s="47">
        <f t="shared" si="32"/>
        <v>100</v>
      </c>
      <c r="X975" s="47">
        <f t="shared" si="33"/>
        <v>100</v>
      </c>
    </row>
    <row r="976" spans="1:24" ht="22.5">
      <c r="A976" s="19"/>
      <c r="B976" s="57" t="s">
        <v>179</v>
      </c>
      <c r="C976" s="58">
        <v>18</v>
      </c>
      <c r="D976" s="59">
        <v>7</v>
      </c>
      <c r="E976" s="59">
        <v>2</v>
      </c>
      <c r="F976" s="60" t="s">
        <v>178</v>
      </c>
      <c r="G976" s="58" t="s">
        <v>2</v>
      </c>
      <c r="H976" s="262"/>
      <c r="I976" s="262"/>
      <c r="J976" s="262"/>
      <c r="K976" s="262"/>
      <c r="L976" s="262"/>
      <c r="M976" s="263"/>
      <c r="N976" s="61">
        <v>15189</v>
      </c>
      <c r="O976" s="61">
        <v>15501.8</v>
      </c>
      <c r="P976" s="264"/>
      <c r="Q976" s="264"/>
      <c r="R976" s="36">
        <v>0</v>
      </c>
      <c r="S976" s="37">
        <v>15454773.15</v>
      </c>
      <c r="T976" s="62">
        <v>15454.7</v>
      </c>
      <c r="U976" s="20"/>
      <c r="V976" s="17" t="s">
        <v>1</v>
      </c>
      <c r="W976" s="47">
        <f t="shared" si="32"/>
        <v>101.74929225097111</v>
      </c>
      <c r="X976" s="47">
        <f t="shared" si="33"/>
        <v>99.696164316401976</v>
      </c>
    </row>
    <row r="977" spans="1:24" ht="33.75">
      <c r="A977" s="19"/>
      <c r="B977" s="57" t="s">
        <v>196</v>
      </c>
      <c r="C977" s="58">
        <v>18</v>
      </c>
      <c r="D977" s="59">
        <v>7</v>
      </c>
      <c r="E977" s="59">
        <v>2</v>
      </c>
      <c r="F977" s="60" t="s">
        <v>195</v>
      </c>
      <c r="G977" s="58" t="s">
        <v>2</v>
      </c>
      <c r="H977" s="262"/>
      <c r="I977" s="262"/>
      <c r="J977" s="262"/>
      <c r="K977" s="262"/>
      <c r="L977" s="262"/>
      <c r="M977" s="263"/>
      <c r="N977" s="61">
        <v>15189</v>
      </c>
      <c r="O977" s="61">
        <v>15501.8</v>
      </c>
      <c r="P977" s="264"/>
      <c r="Q977" s="264"/>
      <c r="R977" s="36">
        <v>0</v>
      </c>
      <c r="S977" s="37">
        <v>15454773.15</v>
      </c>
      <c r="T977" s="62">
        <v>15454.7</v>
      </c>
      <c r="U977" s="20"/>
      <c r="V977" s="17" t="s">
        <v>1</v>
      </c>
      <c r="W977" s="47">
        <f t="shared" si="32"/>
        <v>101.74929225097111</v>
      </c>
      <c r="X977" s="47">
        <f t="shared" si="33"/>
        <v>99.696164316401976</v>
      </c>
    </row>
    <row r="978" spans="1:24" ht="33.75">
      <c r="A978" s="19"/>
      <c r="B978" s="57" t="s">
        <v>194</v>
      </c>
      <c r="C978" s="58">
        <v>18</v>
      </c>
      <c r="D978" s="59">
        <v>7</v>
      </c>
      <c r="E978" s="59">
        <v>2</v>
      </c>
      <c r="F978" s="60" t="s">
        <v>193</v>
      </c>
      <c r="G978" s="58" t="s">
        <v>2</v>
      </c>
      <c r="H978" s="262"/>
      <c r="I978" s="262"/>
      <c r="J978" s="262"/>
      <c r="K978" s="262"/>
      <c r="L978" s="262"/>
      <c r="M978" s="263"/>
      <c r="N978" s="61">
        <v>15189</v>
      </c>
      <c r="O978" s="61">
        <v>15501.8</v>
      </c>
      <c r="P978" s="264"/>
      <c r="Q978" s="264"/>
      <c r="R978" s="36">
        <v>0</v>
      </c>
      <c r="S978" s="37">
        <v>15454773.15</v>
      </c>
      <c r="T978" s="62">
        <v>15454.7</v>
      </c>
      <c r="U978" s="20"/>
      <c r="V978" s="17" t="s">
        <v>1</v>
      </c>
      <c r="W978" s="47">
        <f t="shared" si="32"/>
        <v>101.74929225097111</v>
      </c>
      <c r="X978" s="47">
        <f t="shared" si="33"/>
        <v>99.696164316401976</v>
      </c>
    </row>
    <row r="979" spans="1:24" ht="33.75">
      <c r="A979" s="19"/>
      <c r="B979" s="57" t="s">
        <v>300</v>
      </c>
      <c r="C979" s="58">
        <v>18</v>
      </c>
      <c r="D979" s="59">
        <v>7</v>
      </c>
      <c r="E979" s="59">
        <v>2</v>
      </c>
      <c r="F979" s="60" t="s">
        <v>299</v>
      </c>
      <c r="G979" s="58" t="s">
        <v>2</v>
      </c>
      <c r="H979" s="262"/>
      <c r="I979" s="262"/>
      <c r="J979" s="262"/>
      <c r="K979" s="262"/>
      <c r="L979" s="262"/>
      <c r="M979" s="263"/>
      <c r="N979" s="61">
        <v>2151</v>
      </c>
      <c r="O979" s="61">
        <v>2151</v>
      </c>
      <c r="P979" s="264"/>
      <c r="Q979" s="264"/>
      <c r="R979" s="36">
        <v>0</v>
      </c>
      <c r="S979" s="37">
        <v>2150505.4</v>
      </c>
      <c r="T979" s="62">
        <v>2150.5</v>
      </c>
      <c r="U979" s="20"/>
      <c r="V979" s="17" t="s">
        <v>1</v>
      </c>
      <c r="W979" s="47">
        <f t="shared" si="32"/>
        <v>99.976754997675499</v>
      </c>
      <c r="X979" s="47">
        <f t="shared" si="33"/>
        <v>99.976754997675499</v>
      </c>
    </row>
    <row r="980" spans="1:24" ht="22.5">
      <c r="A980" s="19"/>
      <c r="B980" s="57" t="s">
        <v>22</v>
      </c>
      <c r="C980" s="58">
        <v>18</v>
      </c>
      <c r="D980" s="59">
        <v>7</v>
      </c>
      <c r="E980" s="59">
        <v>2</v>
      </c>
      <c r="F980" s="60" t="s">
        <v>299</v>
      </c>
      <c r="G980" s="58" t="s">
        <v>21</v>
      </c>
      <c r="H980" s="262"/>
      <c r="I980" s="262"/>
      <c r="J980" s="262"/>
      <c r="K980" s="262"/>
      <c r="L980" s="262"/>
      <c r="M980" s="263"/>
      <c r="N980" s="61">
        <v>2151</v>
      </c>
      <c r="O980" s="61">
        <v>2151</v>
      </c>
      <c r="P980" s="264"/>
      <c r="Q980" s="264"/>
      <c r="R980" s="36">
        <v>0</v>
      </c>
      <c r="S980" s="37">
        <v>2150505.4</v>
      </c>
      <c r="T980" s="62">
        <v>2150.5</v>
      </c>
      <c r="U980" s="20"/>
      <c r="V980" s="17" t="s">
        <v>1</v>
      </c>
      <c r="W980" s="47">
        <f t="shared" si="32"/>
        <v>99.976754997675499</v>
      </c>
      <c r="X980" s="47">
        <f t="shared" si="33"/>
        <v>99.976754997675499</v>
      </c>
    </row>
    <row r="981" spans="1:24">
      <c r="A981" s="19"/>
      <c r="B981" s="57" t="s">
        <v>79</v>
      </c>
      <c r="C981" s="58">
        <v>18</v>
      </c>
      <c r="D981" s="59">
        <v>7</v>
      </c>
      <c r="E981" s="59">
        <v>2</v>
      </c>
      <c r="F981" s="60" t="s">
        <v>299</v>
      </c>
      <c r="G981" s="58" t="s">
        <v>77</v>
      </c>
      <c r="H981" s="262"/>
      <c r="I981" s="262"/>
      <c r="J981" s="262"/>
      <c r="K981" s="262"/>
      <c r="L981" s="262"/>
      <c r="M981" s="263"/>
      <c r="N981" s="61">
        <v>2151</v>
      </c>
      <c r="O981" s="61">
        <v>2151</v>
      </c>
      <c r="P981" s="264"/>
      <c r="Q981" s="264"/>
      <c r="R981" s="36">
        <v>0</v>
      </c>
      <c r="S981" s="37">
        <v>2150505.4</v>
      </c>
      <c r="T981" s="62">
        <v>2150.5</v>
      </c>
      <c r="U981" s="20"/>
      <c r="V981" s="17" t="s">
        <v>1</v>
      </c>
      <c r="W981" s="47">
        <f t="shared" si="32"/>
        <v>99.976754997675499</v>
      </c>
      <c r="X981" s="47">
        <f t="shared" si="33"/>
        <v>99.976754997675499</v>
      </c>
    </row>
    <row r="982" spans="1:24" ht="22.5">
      <c r="A982" s="19"/>
      <c r="B982" s="57" t="s">
        <v>298</v>
      </c>
      <c r="C982" s="58">
        <v>18</v>
      </c>
      <c r="D982" s="59">
        <v>7</v>
      </c>
      <c r="E982" s="59">
        <v>2</v>
      </c>
      <c r="F982" s="60" t="s">
        <v>297</v>
      </c>
      <c r="G982" s="58" t="s">
        <v>2</v>
      </c>
      <c r="H982" s="262"/>
      <c r="I982" s="262"/>
      <c r="J982" s="262"/>
      <c r="K982" s="262"/>
      <c r="L982" s="262"/>
      <c r="M982" s="263"/>
      <c r="N982" s="61">
        <v>0</v>
      </c>
      <c r="O982" s="61">
        <v>366.8</v>
      </c>
      <c r="P982" s="264"/>
      <c r="Q982" s="264"/>
      <c r="R982" s="36">
        <v>0</v>
      </c>
      <c r="S982" s="37">
        <v>366766.52</v>
      </c>
      <c r="T982" s="62">
        <v>366.8</v>
      </c>
      <c r="U982" s="20"/>
      <c r="V982" s="17" t="s">
        <v>1</v>
      </c>
      <c r="W982" s="47" t="e">
        <f t="shared" si="32"/>
        <v>#DIV/0!</v>
      </c>
      <c r="X982" s="47">
        <f t="shared" si="33"/>
        <v>100</v>
      </c>
    </row>
    <row r="983" spans="1:24" ht="22.5">
      <c r="A983" s="19"/>
      <c r="B983" s="57" t="s">
        <v>22</v>
      </c>
      <c r="C983" s="58">
        <v>18</v>
      </c>
      <c r="D983" s="59">
        <v>7</v>
      </c>
      <c r="E983" s="59">
        <v>2</v>
      </c>
      <c r="F983" s="60" t="s">
        <v>297</v>
      </c>
      <c r="G983" s="58" t="s">
        <v>21</v>
      </c>
      <c r="H983" s="262"/>
      <c r="I983" s="262"/>
      <c r="J983" s="262"/>
      <c r="K983" s="262"/>
      <c r="L983" s="262"/>
      <c r="M983" s="263"/>
      <c r="N983" s="61">
        <v>0</v>
      </c>
      <c r="O983" s="61">
        <v>366.8</v>
      </c>
      <c r="P983" s="264"/>
      <c r="Q983" s="264"/>
      <c r="R983" s="36">
        <v>0</v>
      </c>
      <c r="S983" s="37">
        <v>366766.52</v>
      </c>
      <c r="T983" s="62">
        <v>366.8</v>
      </c>
      <c r="U983" s="20"/>
      <c r="V983" s="17" t="s">
        <v>1</v>
      </c>
      <c r="W983" s="47" t="e">
        <f t="shared" si="32"/>
        <v>#DIV/0!</v>
      </c>
      <c r="X983" s="47">
        <f t="shared" si="33"/>
        <v>100</v>
      </c>
    </row>
    <row r="984" spans="1:24">
      <c r="A984" s="19"/>
      <c r="B984" s="57" t="s">
        <v>79</v>
      </c>
      <c r="C984" s="58">
        <v>18</v>
      </c>
      <c r="D984" s="59">
        <v>7</v>
      </c>
      <c r="E984" s="59">
        <v>2</v>
      </c>
      <c r="F984" s="60" t="s">
        <v>297</v>
      </c>
      <c r="G984" s="58" t="s">
        <v>77</v>
      </c>
      <c r="H984" s="262"/>
      <c r="I984" s="262"/>
      <c r="J984" s="262"/>
      <c r="K984" s="262"/>
      <c r="L984" s="262"/>
      <c r="M984" s="263"/>
      <c r="N984" s="61">
        <v>0</v>
      </c>
      <c r="O984" s="61">
        <v>366.8</v>
      </c>
      <c r="P984" s="264"/>
      <c r="Q984" s="264"/>
      <c r="R984" s="36">
        <v>0</v>
      </c>
      <c r="S984" s="37">
        <v>366766.52</v>
      </c>
      <c r="T984" s="62">
        <v>366.8</v>
      </c>
      <c r="U984" s="20"/>
      <c r="V984" s="17" t="s">
        <v>1</v>
      </c>
      <c r="W984" s="47" t="e">
        <f t="shared" si="32"/>
        <v>#DIV/0!</v>
      </c>
      <c r="X984" s="47">
        <f t="shared" si="33"/>
        <v>100</v>
      </c>
    </row>
    <row r="985" spans="1:24" ht="22.5">
      <c r="A985" s="19"/>
      <c r="B985" s="57" t="s">
        <v>25</v>
      </c>
      <c r="C985" s="58">
        <v>18</v>
      </c>
      <c r="D985" s="59">
        <v>7</v>
      </c>
      <c r="E985" s="59">
        <v>2</v>
      </c>
      <c r="F985" s="60" t="s">
        <v>189</v>
      </c>
      <c r="G985" s="58" t="s">
        <v>2</v>
      </c>
      <c r="H985" s="262"/>
      <c r="I985" s="262"/>
      <c r="J985" s="262"/>
      <c r="K985" s="262"/>
      <c r="L985" s="262"/>
      <c r="M985" s="263"/>
      <c r="N985" s="61">
        <v>120</v>
      </c>
      <c r="O985" s="61">
        <v>120</v>
      </c>
      <c r="P985" s="264"/>
      <c r="Q985" s="264"/>
      <c r="R985" s="36">
        <v>0</v>
      </c>
      <c r="S985" s="37">
        <v>120000</v>
      </c>
      <c r="T985" s="62">
        <v>120</v>
      </c>
      <c r="U985" s="20"/>
      <c r="V985" s="17" t="s">
        <v>1</v>
      </c>
      <c r="W985" s="47">
        <f t="shared" si="32"/>
        <v>100</v>
      </c>
      <c r="X985" s="47">
        <f t="shared" si="33"/>
        <v>100</v>
      </c>
    </row>
    <row r="986" spans="1:24" ht="22.5">
      <c r="A986" s="19"/>
      <c r="B986" s="57" t="s">
        <v>22</v>
      </c>
      <c r="C986" s="58">
        <v>18</v>
      </c>
      <c r="D986" s="59">
        <v>7</v>
      </c>
      <c r="E986" s="59">
        <v>2</v>
      </c>
      <c r="F986" s="60" t="s">
        <v>189</v>
      </c>
      <c r="G986" s="58" t="s">
        <v>21</v>
      </c>
      <c r="H986" s="262"/>
      <c r="I986" s="262"/>
      <c r="J986" s="262"/>
      <c r="K986" s="262"/>
      <c r="L986" s="262"/>
      <c r="M986" s="263"/>
      <c r="N986" s="61">
        <v>120</v>
      </c>
      <c r="O986" s="61">
        <v>120</v>
      </c>
      <c r="P986" s="264"/>
      <c r="Q986" s="264"/>
      <c r="R986" s="36">
        <v>0</v>
      </c>
      <c r="S986" s="37">
        <v>120000</v>
      </c>
      <c r="T986" s="62">
        <v>120</v>
      </c>
      <c r="U986" s="20"/>
      <c r="V986" s="17" t="s">
        <v>1</v>
      </c>
      <c r="W986" s="47">
        <f t="shared" si="32"/>
        <v>100</v>
      </c>
      <c r="X986" s="47">
        <f t="shared" si="33"/>
        <v>100</v>
      </c>
    </row>
    <row r="987" spans="1:24">
      <c r="A987" s="19"/>
      <c r="B987" s="57" t="s">
        <v>79</v>
      </c>
      <c r="C987" s="58">
        <v>18</v>
      </c>
      <c r="D987" s="59">
        <v>7</v>
      </c>
      <c r="E987" s="59">
        <v>2</v>
      </c>
      <c r="F987" s="60" t="s">
        <v>189</v>
      </c>
      <c r="G987" s="58" t="s">
        <v>77</v>
      </c>
      <c r="H987" s="262"/>
      <c r="I987" s="262"/>
      <c r="J987" s="262"/>
      <c r="K987" s="262"/>
      <c r="L987" s="262"/>
      <c r="M987" s="263"/>
      <c r="N987" s="61">
        <v>120</v>
      </c>
      <c r="O987" s="61">
        <v>120</v>
      </c>
      <c r="P987" s="264"/>
      <c r="Q987" s="264"/>
      <c r="R987" s="36">
        <v>0</v>
      </c>
      <c r="S987" s="37">
        <v>120000</v>
      </c>
      <c r="T987" s="62">
        <v>120</v>
      </c>
      <c r="U987" s="20"/>
      <c r="V987" s="17" t="s">
        <v>1</v>
      </c>
      <c r="W987" s="47">
        <f t="shared" si="32"/>
        <v>100</v>
      </c>
      <c r="X987" s="47">
        <f t="shared" si="33"/>
        <v>100</v>
      </c>
    </row>
    <row r="988" spans="1:24" ht="56.25">
      <c r="A988" s="19"/>
      <c r="B988" s="57" t="s">
        <v>296</v>
      </c>
      <c r="C988" s="58">
        <v>18</v>
      </c>
      <c r="D988" s="59">
        <v>7</v>
      </c>
      <c r="E988" s="59">
        <v>2</v>
      </c>
      <c r="F988" s="60" t="s">
        <v>295</v>
      </c>
      <c r="G988" s="58" t="s">
        <v>2</v>
      </c>
      <c r="H988" s="262"/>
      <c r="I988" s="262"/>
      <c r="J988" s="262"/>
      <c r="K988" s="262"/>
      <c r="L988" s="262"/>
      <c r="M988" s="263"/>
      <c r="N988" s="61">
        <v>9043</v>
      </c>
      <c r="O988" s="61">
        <v>8989</v>
      </c>
      <c r="P988" s="264"/>
      <c r="Q988" s="264"/>
      <c r="R988" s="36">
        <v>0</v>
      </c>
      <c r="S988" s="37">
        <v>8971866.5</v>
      </c>
      <c r="T988" s="62">
        <v>8971.7999999999993</v>
      </c>
      <c r="U988" s="20"/>
      <c r="V988" s="17" t="s">
        <v>1</v>
      </c>
      <c r="W988" s="47">
        <f t="shared" si="32"/>
        <v>99.212650669025763</v>
      </c>
      <c r="X988" s="47">
        <f t="shared" si="33"/>
        <v>99.808655022805652</v>
      </c>
    </row>
    <row r="989" spans="1:24" ht="22.5">
      <c r="A989" s="19"/>
      <c r="B989" s="24" t="s">
        <v>22</v>
      </c>
      <c r="C989" s="31">
        <v>18</v>
      </c>
      <c r="D989" s="32">
        <v>7</v>
      </c>
      <c r="E989" s="32">
        <v>2</v>
      </c>
      <c r="F989" s="30" t="s">
        <v>295</v>
      </c>
      <c r="G989" s="31" t="s">
        <v>21</v>
      </c>
      <c r="H989" s="299"/>
      <c r="I989" s="299"/>
      <c r="J989" s="299"/>
      <c r="K989" s="299"/>
      <c r="L989" s="299"/>
      <c r="M989" s="300"/>
      <c r="N989" s="46">
        <v>9043</v>
      </c>
      <c r="O989" s="46">
        <v>8989</v>
      </c>
      <c r="P989" s="301"/>
      <c r="Q989" s="301"/>
      <c r="R989" s="36">
        <v>0</v>
      </c>
      <c r="S989" s="37">
        <v>8971866.5</v>
      </c>
      <c r="T989" s="41">
        <v>8971.7999999999993</v>
      </c>
      <c r="U989" s="20"/>
      <c r="V989" s="17" t="s">
        <v>1</v>
      </c>
      <c r="W989" s="47">
        <f t="shared" si="32"/>
        <v>99.212650669025763</v>
      </c>
      <c r="X989" s="47">
        <f t="shared" si="33"/>
        <v>99.808655022805652</v>
      </c>
    </row>
    <row r="990" spans="1:24">
      <c r="A990" s="19"/>
      <c r="B990" s="24" t="s">
        <v>79</v>
      </c>
      <c r="C990" s="31">
        <v>18</v>
      </c>
      <c r="D990" s="32">
        <v>7</v>
      </c>
      <c r="E990" s="32">
        <v>2</v>
      </c>
      <c r="F990" s="30" t="s">
        <v>295</v>
      </c>
      <c r="G990" s="31" t="s">
        <v>77</v>
      </c>
      <c r="H990" s="299"/>
      <c r="I990" s="299"/>
      <c r="J990" s="299"/>
      <c r="K990" s="299"/>
      <c r="L990" s="299"/>
      <c r="M990" s="300"/>
      <c r="N990" s="46">
        <v>9043</v>
      </c>
      <c r="O990" s="46">
        <v>8989</v>
      </c>
      <c r="P990" s="301"/>
      <c r="Q990" s="301"/>
      <c r="R990" s="36">
        <v>0</v>
      </c>
      <c r="S990" s="37">
        <v>8971866.5</v>
      </c>
      <c r="T990" s="41">
        <v>8971.7999999999993</v>
      </c>
      <c r="U990" s="20"/>
      <c r="V990" s="17" t="s">
        <v>1</v>
      </c>
      <c r="W990" s="47">
        <f t="shared" si="32"/>
        <v>99.212650669025763</v>
      </c>
      <c r="X990" s="47">
        <f t="shared" si="33"/>
        <v>99.808655022805652</v>
      </c>
    </row>
    <row r="991" spans="1:24" ht="56.25">
      <c r="A991" s="19"/>
      <c r="B991" s="57" t="s">
        <v>294</v>
      </c>
      <c r="C991" s="58">
        <v>18</v>
      </c>
      <c r="D991" s="59">
        <v>7</v>
      </c>
      <c r="E991" s="59">
        <v>2</v>
      </c>
      <c r="F991" s="60" t="s">
        <v>293</v>
      </c>
      <c r="G991" s="58" t="s">
        <v>2</v>
      </c>
      <c r="H991" s="262"/>
      <c r="I991" s="262"/>
      <c r="J991" s="262"/>
      <c r="K991" s="262"/>
      <c r="L991" s="262"/>
      <c r="M991" s="263"/>
      <c r="N991" s="61">
        <v>3875</v>
      </c>
      <c r="O991" s="61">
        <v>3875</v>
      </c>
      <c r="P991" s="264"/>
      <c r="Q991" s="264"/>
      <c r="R991" s="36">
        <v>0</v>
      </c>
      <c r="S991" s="37">
        <v>3845634.73</v>
      </c>
      <c r="T991" s="62">
        <v>3845.6</v>
      </c>
      <c r="U991" s="20"/>
      <c r="V991" s="17" t="s">
        <v>1</v>
      </c>
      <c r="W991" s="47">
        <f t="shared" si="32"/>
        <v>99.241290322580639</v>
      </c>
      <c r="X991" s="47">
        <f t="shared" si="33"/>
        <v>99.241290322580639</v>
      </c>
    </row>
    <row r="992" spans="1:24" ht="22.5">
      <c r="A992" s="19"/>
      <c r="B992" s="57" t="s">
        <v>22</v>
      </c>
      <c r="C992" s="58">
        <v>18</v>
      </c>
      <c r="D992" s="59">
        <v>7</v>
      </c>
      <c r="E992" s="59">
        <v>2</v>
      </c>
      <c r="F992" s="60" t="s">
        <v>293</v>
      </c>
      <c r="G992" s="58" t="s">
        <v>21</v>
      </c>
      <c r="H992" s="262"/>
      <c r="I992" s="262"/>
      <c r="J992" s="262"/>
      <c r="K992" s="262"/>
      <c r="L992" s="262"/>
      <c r="M992" s="263"/>
      <c r="N992" s="61">
        <v>3875</v>
      </c>
      <c r="O992" s="61">
        <v>3875</v>
      </c>
      <c r="P992" s="264"/>
      <c r="Q992" s="264"/>
      <c r="R992" s="36">
        <v>0</v>
      </c>
      <c r="S992" s="37">
        <v>3845634.73</v>
      </c>
      <c r="T992" s="62">
        <v>3845.6</v>
      </c>
      <c r="U992" s="20"/>
      <c r="V992" s="17" t="s">
        <v>1</v>
      </c>
      <c r="W992" s="47">
        <f t="shared" si="32"/>
        <v>99.241290322580639</v>
      </c>
      <c r="X992" s="47">
        <f t="shared" si="33"/>
        <v>99.241290322580639</v>
      </c>
    </row>
    <row r="993" spans="1:24">
      <c r="A993" s="19"/>
      <c r="B993" s="57" t="s">
        <v>79</v>
      </c>
      <c r="C993" s="58">
        <v>18</v>
      </c>
      <c r="D993" s="59">
        <v>7</v>
      </c>
      <c r="E993" s="59">
        <v>2</v>
      </c>
      <c r="F993" s="60" t="s">
        <v>293</v>
      </c>
      <c r="G993" s="58" t="s">
        <v>77</v>
      </c>
      <c r="H993" s="262"/>
      <c r="I993" s="262"/>
      <c r="J993" s="262"/>
      <c r="K993" s="262"/>
      <c r="L993" s="262"/>
      <c r="M993" s="263"/>
      <c r="N993" s="61">
        <v>3875</v>
      </c>
      <c r="O993" s="61">
        <v>3875</v>
      </c>
      <c r="P993" s="264"/>
      <c r="Q993" s="264"/>
      <c r="R993" s="36">
        <v>0</v>
      </c>
      <c r="S993" s="37">
        <v>3845634.73</v>
      </c>
      <c r="T993" s="62">
        <v>3845.6</v>
      </c>
      <c r="U993" s="20"/>
      <c r="V993" s="17" t="s">
        <v>1</v>
      </c>
      <c r="W993" s="47">
        <f t="shared" si="32"/>
        <v>99.241290322580639</v>
      </c>
      <c r="X993" s="47">
        <f t="shared" si="33"/>
        <v>99.241290322580639</v>
      </c>
    </row>
    <row r="994" spans="1:24" ht="33.75">
      <c r="A994" s="19"/>
      <c r="B994" s="57" t="s">
        <v>292</v>
      </c>
      <c r="C994" s="58">
        <v>18</v>
      </c>
      <c r="D994" s="59">
        <v>7</v>
      </c>
      <c r="E994" s="59">
        <v>2</v>
      </c>
      <c r="F994" s="60" t="s">
        <v>291</v>
      </c>
      <c r="G994" s="58" t="s">
        <v>2</v>
      </c>
      <c r="H994" s="262"/>
      <c r="I994" s="262"/>
      <c r="J994" s="262"/>
      <c r="K994" s="262"/>
      <c r="L994" s="262"/>
      <c r="M994" s="263"/>
      <c r="N994" s="61">
        <v>95706.6</v>
      </c>
      <c r="O994" s="61">
        <v>95706.6</v>
      </c>
      <c r="P994" s="264"/>
      <c r="Q994" s="264"/>
      <c r="R994" s="36">
        <v>0</v>
      </c>
      <c r="S994" s="37">
        <v>94105280.679999992</v>
      </c>
      <c r="T994" s="62">
        <v>94105.3</v>
      </c>
      <c r="U994" s="20"/>
      <c r="V994" s="17" t="s">
        <v>1</v>
      </c>
      <c r="W994" s="47">
        <f t="shared" si="32"/>
        <v>98.326865649808894</v>
      </c>
      <c r="X994" s="47">
        <f t="shared" si="33"/>
        <v>98.326865649808894</v>
      </c>
    </row>
    <row r="995" spans="1:24" ht="33.75">
      <c r="A995" s="19"/>
      <c r="B995" s="57" t="s">
        <v>290</v>
      </c>
      <c r="C995" s="58">
        <v>18</v>
      </c>
      <c r="D995" s="59">
        <v>7</v>
      </c>
      <c r="E995" s="59">
        <v>2</v>
      </c>
      <c r="F995" s="60" t="s">
        <v>289</v>
      </c>
      <c r="G995" s="58" t="s">
        <v>2</v>
      </c>
      <c r="H995" s="262"/>
      <c r="I995" s="262"/>
      <c r="J995" s="262"/>
      <c r="K995" s="262"/>
      <c r="L995" s="262"/>
      <c r="M995" s="263"/>
      <c r="N995" s="61">
        <v>95706.6</v>
      </c>
      <c r="O995" s="61">
        <v>95706.6</v>
      </c>
      <c r="P995" s="264"/>
      <c r="Q995" s="264"/>
      <c r="R995" s="36">
        <v>0</v>
      </c>
      <c r="S995" s="37">
        <v>94105280.679999992</v>
      </c>
      <c r="T995" s="62">
        <v>94105.3</v>
      </c>
      <c r="U995" s="20"/>
      <c r="V995" s="17" t="s">
        <v>1</v>
      </c>
      <c r="W995" s="47">
        <f t="shared" si="32"/>
        <v>98.326865649808894</v>
      </c>
      <c r="X995" s="47">
        <f t="shared" si="33"/>
        <v>98.326865649808894</v>
      </c>
    </row>
    <row r="996" spans="1:24" ht="67.5">
      <c r="A996" s="19"/>
      <c r="B996" s="57" t="s">
        <v>288</v>
      </c>
      <c r="C996" s="58">
        <v>18</v>
      </c>
      <c r="D996" s="59">
        <v>7</v>
      </c>
      <c r="E996" s="59">
        <v>2</v>
      </c>
      <c r="F996" s="60" t="s">
        <v>287</v>
      </c>
      <c r="G996" s="58" t="s">
        <v>2</v>
      </c>
      <c r="H996" s="262"/>
      <c r="I996" s="262"/>
      <c r="J996" s="262"/>
      <c r="K996" s="262"/>
      <c r="L996" s="262"/>
      <c r="M996" s="263"/>
      <c r="N996" s="61">
        <v>95706.6</v>
      </c>
      <c r="O996" s="61">
        <v>95706.6</v>
      </c>
      <c r="P996" s="264"/>
      <c r="Q996" s="264"/>
      <c r="R996" s="36">
        <v>0</v>
      </c>
      <c r="S996" s="37">
        <v>94105280.679999992</v>
      </c>
      <c r="T996" s="62">
        <v>94105.3</v>
      </c>
      <c r="U996" s="20"/>
      <c r="V996" s="17" t="s">
        <v>1</v>
      </c>
      <c r="W996" s="47">
        <f t="shared" si="32"/>
        <v>98.326865649808894</v>
      </c>
      <c r="X996" s="47">
        <f t="shared" si="33"/>
        <v>98.326865649808894</v>
      </c>
    </row>
    <row r="997" spans="1:24" ht="22.5">
      <c r="A997" s="19"/>
      <c r="B997" s="57" t="s">
        <v>205</v>
      </c>
      <c r="C997" s="58">
        <v>18</v>
      </c>
      <c r="D997" s="59">
        <v>7</v>
      </c>
      <c r="E997" s="59">
        <v>2</v>
      </c>
      <c r="F997" s="60" t="s">
        <v>286</v>
      </c>
      <c r="G997" s="58" t="s">
        <v>2</v>
      </c>
      <c r="H997" s="262"/>
      <c r="I997" s="262"/>
      <c r="J997" s="262"/>
      <c r="K997" s="262"/>
      <c r="L997" s="262"/>
      <c r="M997" s="263"/>
      <c r="N997" s="61">
        <v>81651.899999999994</v>
      </c>
      <c r="O997" s="61">
        <v>81651.899999999994</v>
      </c>
      <c r="P997" s="264"/>
      <c r="Q997" s="264"/>
      <c r="R997" s="36">
        <v>0</v>
      </c>
      <c r="S997" s="37">
        <v>81311295.50999999</v>
      </c>
      <c r="T997" s="62">
        <v>81311.3</v>
      </c>
      <c r="U997" s="20"/>
      <c r="V997" s="17" t="s">
        <v>1</v>
      </c>
      <c r="W997" s="47">
        <f t="shared" si="32"/>
        <v>99.582863350393566</v>
      </c>
      <c r="X997" s="47">
        <f t="shared" si="33"/>
        <v>99.582863350393566</v>
      </c>
    </row>
    <row r="998" spans="1:24" ht="22.5">
      <c r="A998" s="19"/>
      <c r="B998" s="57" t="s">
        <v>22</v>
      </c>
      <c r="C998" s="58">
        <v>18</v>
      </c>
      <c r="D998" s="59">
        <v>7</v>
      </c>
      <c r="E998" s="59">
        <v>2</v>
      </c>
      <c r="F998" s="60" t="s">
        <v>286</v>
      </c>
      <c r="G998" s="58" t="s">
        <v>21</v>
      </c>
      <c r="H998" s="262"/>
      <c r="I998" s="262"/>
      <c r="J998" s="262"/>
      <c r="K998" s="262"/>
      <c r="L998" s="262"/>
      <c r="M998" s="263"/>
      <c r="N998" s="61">
        <v>81651.899999999994</v>
      </c>
      <c r="O998" s="61">
        <v>81651.899999999994</v>
      </c>
      <c r="P998" s="264"/>
      <c r="Q998" s="264"/>
      <c r="R998" s="36">
        <v>0</v>
      </c>
      <c r="S998" s="37">
        <v>81311295.50999999</v>
      </c>
      <c r="T998" s="62">
        <v>81311.3</v>
      </c>
      <c r="U998" s="20"/>
      <c r="V998" s="17" t="s">
        <v>1</v>
      </c>
      <c r="W998" s="47">
        <f t="shared" si="32"/>
        <v>99.582863350393566</v>
      </c>
      <c r="X998" s="47">
        <f t="shared" si="33"/>
        <v>99.582863350393566</v>
      </c>
    </row>
    <row r="999" spans="1:24">
      <c r="A999" s="19"/>
      <c r="B999" s="57" t="s">
        <v>79</v>
      </c>
      <c r="C999" s="58">
        <v>18</v>
      </c>
      <c r="D999" s="59">
        <v>7</v>
      </c>
      <c r="E999" s="59">
        <v>2</v>
      </c>
      <c r="F999" s="60" t="s">
        <v>286</v>
      </c>
      <c r="G999" s="58" t="s">
        <v>77</v>
      </c>
      <c r="H999" s="262"/>
      <c r="I999" s="262"/>
      <c r="J999" s="262"/>
      <c r="K999" s="262"/>
      <c r="L999" s="262"/>
      <c r="M999" s="263"/>
      <c r="N999" s="61">
        <v>66299.100000000006</v>
      </c>
      <c r="O999" s="61">
        <v>66299.100000000006</v>
      </c>
      <c r="P999" s="264"/>
      <c r="Q999" s="264"/>
      <c r="R999" s="36">
        <v>0</v>
      </c>
      <c r="S999" s="37">
        <v>65958495.509999998</v>
      </c>
      <c r="T999" s="62">
        <v>65958.5</v>
      </c>
      <c r="U999" s="20"/>
      <c r="V999" s="17" t="s">
        <v>1</v>
      </c>
      <c r="W999" s="47">
        <f t="shared" si="32"/>
        <v>99.486267536060055</v>
      </c>
      <c r="X999" s="47">
        <f t="shared" si="33"/>
        <v>99.486267536060055</v>
      </c>
    </row>
    <row r="1000" spans="1:24">
      <c r="A1000" s="19"/>
      <c r="B1000" s="57" t="s">
        <v>20</v>
      </c>
      <c r="C1000" s="58">
        <v>18</v>
      </c>
      <c r="D1000" s="59">
        <v>7</v>
      </c>
      <c r="E1000" s="59">
        <v>2</v>
      </c>
      <c r="F1000" s="60" t="s">
        <v>286</v>
      </c>
      <c r="G1000" s="58" t="s">
        <v>18</v>
      </c>
      <c r="H1000" s="262"/>
      <c r="I1000" s="262"/>
      <c r="J1000" s="262"/>
      <c r="K1000" s="262"/>
      <c r="L1000" s="262"/>
      <c r="M1000" s="263"/>
      <c r="N1000" s="61">
        <v>15352.8</v>
      </c>
      <c r="O1000" s="61">
        <v>15352.8</v>
      </c>
      <c r="P1000" s="264"/>
      <c r="Q1000" s="264"/>
      <c r="R1000" s="36">
        <v>0</v>
      </c>
      <c r="S1000" s="37">
        <v>15352800</v>
      </c>
      <c r="T1000" s="62">
        <v>15352.8</v>
      </c>
      <c r="U1000" s="20"/>
      <c r="V1000" s="17" t="s">
        <v>1</v>
      </c>
      <c r="W1000" s="47">
        <f t="shared" si="32"/>
        <v>100</v>
      </c>
      <c r="X1000" s="47">
        <f t="shared" si="33"/>
        <v>100</v>
      </c>
    </row>
    <row r="1001" spans="1:24" ht="22.5">
      <c r="A1001" s="19"/>
      <c r="B1001" s="57" t="s">
        <v>42</v>
      </c>
      <c r="C1001" s="58">
        <v>18</v>
      </c>
      <c r="D1001" s="59">
        <v>7</v>
      </c>
      <c r="E1001" s="59">
        <v>2</v>
      </c>
      <c r="F1001" s="60" t="s">
        <v>285</v>
      </c>
      <c r="G1001" s="58" t="s">
        <v>2</v>
      </c>
      <c r="H1001" s="262"/>
      <c r="I1001" s="262"/>
      <c r="J1001" s="262"/>
      <c r="K1001" s="262"/>
      <c r="L1001" s="262"/>
      <c r="M1001" s="263"/>
      <c r="N1001" s="61">
        <v>10365.9</v>
      </c>
      <c r="O1001" s="61">
        <v>10365.9</v>
      </c>
      <c r="P1001" s="264"/>
      <c r="Q1001" s="264"/>
      <c r="R1001" s="36">
        <v>0</v>
      </c>
      <c r="S1001" s="37">
        <v>9109060.1699999999</v>
      </c>
      <c r="T1001" s="62">
        <v>9109.1</v>
      </c>
      <c r="U1001" s="20"/>
      <c r="V1001" s="17" t="s">
        <v>1</v>
      </c>
      <c r="W1001" s="47">
        <f t="shared" si="32"/>
        <v>87.875630673651116</v>
      </c>
      <c r="X1001" s="47">
        <f t="shared" si="33"/>
        <v>87.875630673651116</v>
      </c>
    </row>
    <row r="1002" spans="1:24" ht="22.5">
      <c r="A1002" s="19"/>
      <c r="B1002" s="57" t="s">
        <v>22</v>
      </c>
      <c r="C1002" s="58">
        <v>18</v>
      </c>
      <c r="D1002" s="59">
        <v>7</v>
      </c>
      <c r="E1002" s="59">
        <v>2</v>
      </c>
      <c r="F1002" s="60" t="s">
        <v>285</v>
      </c>
      <c r="G1002" s="58" t="s">
        <v>21</v>
      </c>
      <c r="H1002" s="262"/>
      <c r="I1002" s="262"/>
      <c r="J1002" s="262"/>
      <c r="K1002" s="262"/>
      <c r="L1002" s="262"/>
      <c r="M1002" s="263"/>
      <c r="N1002" s="61">
        <v>10365.9</v>
      </c>
      <c r="O1002" s="61">
        <v>10365.9</v>
      </c>
      <c r="P1002" s="264"/>
      <c r="Q1002" s="264"/>
      <c r="R1002" s="36">
        <v>0</v>
      </c>
      <c r="S1002" s="37">
        <v>9109060.1699999999</v>
      </c>
      <c r="T1002" s="62">
        <v>9109.1</v>
      </c>
      <c r="U1002" s="20"/>
      <c r="V1002" s="17" t="s">
        <v>1</v>
      </c>
      <c r="W1002" s="47">
        <f t="shared" si="32"/>
        <v>87.875630673651116</v>
      </c>
      <c r="X1002" s="47">
        <f t="shared" si="33"/>
        <v>87.875630673651116</v>
      </c>
    </row>
    <row r="1003" spans="1:24">
      <c r="A1003" s="19"/>
      <c r="B1003" s="24" t="s">
        <v>79</v>
      </c>
      <c r="C1003" s="31">
        <v>18</v>
      </c>
      <c r="D1003" s="32">
        <v>7</v>
      </c>
      <c r="E1003" s="32">
        <v>2</v>
      </c>
      <c r="F1003" s="30" t="s">
        <v>285</v>
      </c>
      <c r="G1003" s="31" t="s">
        <v>77</v>
      </c>
      <c r="H1003" s="299"/>
      <c r="I1003" s="299"/>
      <c r="J1003" s="299"/>
      <c r="K1003" s="299"/>
      <c r="L1003" s="299"/>
      <c r="M1003" s="300"/>
      <c r="N1003" s="46">
        <v>10257.9</v>
      </c>
      <c r="O1003" s="46">
        <v>10257.9</v>
      </c>
      <c r="P1003" s="301"/>
      <c r="Q1003" s="301"/>
      <c r="R1003" s="36">
        <v>0</v>
      </c>
      <c r="S1003" s="37">
        <v>9001060.1699999999</v>
      </c>
      <c r="T1003" s="41">
        <v>9001.1</v>
      </c>
      <c r="U1003" s="20"/>
      <c r="V1003" s="17" t="s">
        <v>1</v>
      </c>
      <c r="W1003" s="47">
        <f t="shared" si="32"/>
        <v>87.747979605962243</v>
      </c>
      <c r="X1003" s="47">
        <f t="shared" si="33"/>
        <v>87.747979605962243</v>
      </c>
    </row>
    <row r="1004" spans="1:24">
      <c r="A1004" s="19"/>
      <c r="B1004" s="24" t="s">
        <v>20</v>
      </c>
      <c r="C1004" s="31">
        <v>18</v>
      </c>
      <c r="D1004" s="32">
        <v>7</v>
      </c>
      <c r="E1004" s="32">
        <v>2</v>
      </c>
      <c r="F1004" s="30" t="s">
        <v>285</v>
      </c>
      <c r="G1004" s="31" t="s">
        <v>18</v>
      </c>
      <c r="H1004" s="299"/>
      <c r="I1004" s="299"/>
      <c r="J1004" s="299"/>
      <c r="K1004" s="299"/>
      <c r="L1004" s="299"/>
      <c r="M1004" s="300"/>
      <c r="N1004" s="46">
        <v>108</v>
      </c>
      <c r="O1004" s="46">
        <v>108</v>
      </c>
      <c r="P1004" s="301"/>
      <c r="Q1004" s="301"/>
      <c r="R1004" s="36">
        <v>0</v>
      </c>
      <c r="S1004" s="37">
        <v>108000</v>
      </c>
      <c r="T1004" s="41">
        <v>108</v>
      </c>
      <c r="U1004" s="20"/>
      <c r="V1004" s="17" t="s">
        <v>1</v>
      </c>
      <c r="W1004" s="47">
        <f t="shared" si="32"/>
        <v>100</v>
      </c>
      <c r="X1004" s="47">
        <f t="shared" si="33"/>
        <v>100</v>
      </c>
    </row>
    <row r="1005" spans="1:24" ht="33.75">
      <c r="A1005" s="19"/>
      <c r="B1005" s="57" t="s">
        <v>284</v>
      </c>
      <c r="C1005" s="58">
        <v>18</v>
      </c>
      <c r="D1005" s="59">
        <v>7</v>
      </c>
      <c r="E1005" s="59">
        <v>2</v>
      </c>
      <c r="F1005" s="60" t="s">
        <v>283</v>
      </c>
      <c r="G1005" s="58" t="s">
        <v>2</v>
      </c>
      <c r="H1005" s="262"/>
      <c r="I1005" s="262"/>
      <c r="J1005" s="262"/>
      <c r="K1005" s="262"/>
      <c r="L1005" s="262"/>
      <c r="M1005" s="263"/>
      <c r="N1005" s="61">
        <v>37.4</v>
      </c>
      <c r="O1005" s="61">
        <v>37.4</v>
      </c>
      <c r="P1005" s="264"/>
      <c r="Q1005" s="264"/>
      <c r="R1005" s="36">
        <v>0</v>
      </c>
      <c r="S1005" s="37">
        <v>33515</v>
      </c>
      <c r="T1005" s="62">
        <v>33.5</v>
      </c>
      <c r="U1005" s="20"/>
      <c r="V1005" s="17" t="s">
        <v>1</v>
      </c>
      <c r="W1005" s="47">
        <f t="shared" si="32"/>
        <v>89.572192513368989</v>
      </c>
      <c r="X1005" s="47">
        <f t="shared" si="33"/>
        <v>89.572192513368989</v>
      </c>
    </row>
    <row r="1006" spans="1:24" ht="22.5">
      <c r="A1006" s="19"/>
      <c r="B1006" s="57" t="s">
        <v>22</v>
      </c>
      <c r="C1006" s="58">
        <v>18</v>
      </c>
      <c r="D1006" s="59">
        <v>7</v>
      </c>
      <c r="E1006" s="59">
        <v>2</v>
      </c>
      <c r="F1006" s="60" t="s">
        <v>283</v>
      </c>
      <c r="G1006" s="58" t="s">
        <v>21</v>
      </c>
      <c r="H1006" s="262"/>
      <c r="I1006" s="262"/>
      <c r="J1006" s="262"/>
      <c r="K1006" s="262"/>
      <c r="L1006" s="262"/>
      <c r="M1006" s="263"/>
      <c r="N1006" s="61">
        <v>37.4</v>
      </c>
      <c r="O1006" s="61">
        <v>37.4</v>
      </c>
      <c r="P1006" s="264"/>
      <c r="Q1006" s="264"/>
      <c r="R1006" s="36">
        <v>0</v>
      </c>
      <c r="S1006" s="37">
        <v>33515</v>
      </c>
      <c r="T1006" s="62">
        <v>33.5</v>
      </c>
      <c r="U1006" s="20"/>
      <c r="V1006" s="17" t="s">
        <v>1</v>
      </c>
      <c r="W1006" s="47">
        <f t="shared" si="32"/>
        <v>89.572192513368989</v>
      </c>
      <c r="X1006" s="47">
        <f t="shared" si="33"/>
        <v>89.572192513368989</v>
      </c>
    </row>
    <row r="1007" spans="1:24">
      <c r="A1007" s="19"/>
      <c r="B1007" s="57" t="s">
        <v>79</v>
      </c>
      <c r="C1007" s="58">
        <v>18</v>
      </c>
      <c r="D1007" s="59">
        <v>7</v>
      </c>
      <c r="E1007" s="59">
        <v>2</v>
      </c>
      <c r="F1007" s="60" t="s">
        <v>283</v>
      </c>
      <c r="G1007" s="58" t="s">
        <v>77</v>
      </c>
      <c r="H1007" s="262"/>
      <c r="I1007" s="262"/>
      <c r="J1007" s="262"/>
      <c r="K1007" s="262"/>
      <c r="L1007" s="262"/>
      <c r="M1007" s="263"/>
      <c r="N1007" s="61">
        <v>37.4</v>
      </c>
      <c r="O1007" s="61">
        <v>37.4</v>
      </c>
      <c r="P1007" s="264"/>
      <c r="Q1007" s="264"/>
      <c r="R1007" s="36">
        <v>0</v>
      </c>
      <c r="S1007" s="37">
        <v>33515</v>
      </c>
      <c r="T1007" s="62">
        <v>33.5</v>
      </c>
      <c r="U1007" s="20"/>
      <c r="V1007" s="17" t="s">
        <v>1</v>
      </c>
      <c r="W1007" s="47">
        <f t="shared" si="32"/>
        <v>89.572192513368989</v>
      </c>
      <c r="X1007" s="47">
        <f t="shared" si="33"/>
        <v>89.572192513368989</v>
      </c>
    </row>
    <row r="1008" spans="1:24" ht="45">
      <c r="A1008" s="19"/>
      <c r="B1008" s="57" t="s">
        <v>282</v>
      </c>
      <c r="C1008" s="58">
        <v>18</v>
      </c>
      <c r="D1008" s="59">
        <v>7</v>
      </c>
      <c r="E1008" s="59">
        <v>2</v>
      </c>
      <c r="F1008" s="60" t="s">
        <v>281</v>
      </c>
      <c r="G1008" s="58" t="s">
        <v>2</v>
      </c>
      <c r="H1008" s="262"/>
      <c r="I1008" s="262"/>
      <c r="J1008" s="262"/>
      <c r="K1008" s="262"/>
      <c r="L1008" s="262"/>
      <c r="M1008" s="263"/>
      <c r="N1008" s="61">
        <v>2516.1</v>
      </c>
      <c r="O1008" s="61">
        <v>2516.1</v>
      </c>
      <c r="P1008" s="264"/>
      <c r="Q1008" s="264"/>
      <c r="R1008" s="36">
        <v>0</v>
      </c>
      <c r="S1008" s="37">
        <v>2516092</v>
      </c>
      <c r="T1008" s="62">
        <v>2516.1</v>
      </c>
      <c r="U1008" s="20"/>
      <c r="V1008" s="17" t="s">
        <v>1</v>
      </c>
      <c r="W1008" s="47">
        <f t="shared" si="32"/>
        <v>100</v>
      </c>
      <c r="X1008" s="47">
        <f t="shared" si="33"/>
        <v>100</v>
      </c>
    </row>
    <row r="1009" spans="1:24" ht="22.5">
      <c r="A1009" s="19"/>
      <c r="B1009" s="57" t="s">
        <v>22</v>
      </c>
      <c r="C1009" s="58">
        <v>18</v>
      </c>
      <c r="D1009" s="59">
        <v>7</v>
      </c>
      <c r="E1009" s="59">
        <v>2</v>
      </c>
      <c r="F1009" s="60" t="s">
        <v>281</v>
      </c>
      <c r="G1009" s="58" t="s">
        <v>21</v>
      </c>
      <c r="H1009" s="262"/>
      <c r="I1009" s="262"/>
      <c r="J1009" s="262"/>
      <c r="K1009" s="262"/>
      <c r="L1009" s="262"/>
      <c r="M1009" s="263"/>
      <c r="N1009" s="61">
        <v>2516.1</v>
      </c>
      <c r="O1009" s="61">
        <v>2516.1</v>
      </c>
      <c r="P1009" s="264"/>
      <c r="Q1009" s="264"/>
      <c r="R1009" s="36">
        <v>0</v>
      </c>
      <c r="S1009" s="37">
        <v>2516092</v>
      </c>
      <c r="T1009" s="62">
        <v>2516.1</v>
      </c>
      <c r="U1009" s="20"/>
      <c r="V1009" s="17" t="s">
        <v>1</v>
      </c>
      <c r="W1009" s="47">
        <f t="shared" si="32"/>
        <v>100</v>
      </c>
      <c r="X1009" s="47">
        <f t="shared" si="33"/>
        <v>100</v>
      </c>
    </row>
    <row r="1010" spans="1:24">
      <c r="A1010" s="19"/>
      <c r="B1010" s="57" t="s">
        <v>79</v>
      </c>
      <c r="C1010" s="58">
        <v>18</v>
      </c>
      <c r="D1010" s="59">
        <v>7</v>
      </c>
      <c r="E1010" s="59">
        <v>2</v>
      </c>
      <c r="F1010" s="60" t="s">
        <v>281</v>
      </c>
      <c r="G1010" s="58" t="s">
        <v>77</v>
      </c>
      <c r="H1010" s="262"/>
      <c r="I1010" s="262"/>
      <c r="J1010" s="262"/>
      <c r="K1010" s="262"/>
      <c r="L1010" s="262"/>
      <c r="M1010" s="263"/>
      <c r="N1010" s="61">
        <v>2068.1</v>
      </c>
      <c r="O1010" s="61">
        <v>2068.1</v>
      </c>
      <c r="P1010" s="264"/>
      <c r="Q1010" s="264"/>
      <c r="R1010" s="36">
        <v>0</v>
      </c>
      <c r="S1010" s="37">
        <v>2068134</v>
      </c>
      <c r="T1010" s="62">
        <v>2068.1</v>
      </c>
      <c r="U1010" s="20"/>
      <c r="V1010" s="17" t="s">
        <v>1</v>
      </c>
      <c r="W1010" s="47">
        <f t="shared" si="32"/>
        <v>100</v>
      </c>
      <c r="X1010" s="47">
        <f t="shared" si="33"/>
        <v>100</v>
      </c>
    </row>
    <row r="1011" spans="1:24">
      <c r="A1011" s="19"/>
      <c r="B1011" s="57" t="s">
        <v>20</v>
      </c>
      <c r="C1011" s="58">
        <v>18</v>
      </c>
      <c r="D1011" s="59">
        <v>7</v>
      </c>
      <c r="E1011" s="59">
        <v>2</v>
      </c>
      <c r="F1011" s="60" t="s">
        <v>281</v>
      </c>
      <c r="G1011" s="58" t="s">
        <v>18</v>
      </c>
      <c r="H1011" s="262"/>
      <c r="I1011" s="262"/>
      <c r="J1011" s="262"/>
      <c r="K1011" s="262"/>
      <c r="L1011" s="262"/>
      <c r="M1011" s="263"/>
      <c r="N1011" s="61">
        <v>448</v>
      </c>
      <c r="O1011" s="61">
        <v>448</v>
      </c>
      <c r="P1011" s="264"/>
      <c r="Q1011" s="264"/>
      <c r="R1011" s="36">
        <v>0</v>
      </c>
      <c r="S1011" s="37">
        <v>447958</v>
      </c>
      <c r="T1011" s="62">
        <v>448</v>
      </c>
      <c r="U1011" s="20"/>
      <c r="V1011" s="17" t="s">
        <v>1</v>
      </c>
      <c r="W1011" s="47">
        <f t="shared" si="32"/>
        <v>100</v>
      </c>
      <c r="X1011" s="47">
        <f t="shared" si="33"/>
        <v>100</v>
      </c>
    </row>
    <row r="1012" spans="1:24" ht="45">
      <c r="A1012" s="19"/>
      <c r="B1012" s="57" t="s">
        <v>280</v>
      </c>
      <c r="C1012" s="58">
        <v>18</v>
      </c>
      <c r="D1012" s="59">
        <v>7</v>
      </c>
      <c r="E1012" s="59">
        <v>2</v>
      </c>
      <c r="F1012" s="60" t="s">
        <v>279</v>
      </c>
      <c r="G1012" s="58" t="s">
        <v>2</v>
      </c>
      <c r="H1012" s="262"/>
      <c r="I1012" s="262"/>
      <c r="J1012" s="262"/>
      <c r="K1012" s="262"/>
      <c r="L1012" s="262"/>
      <c r="M1012" s="263"/>
      <c r="N1012" s="61">
        <v>1135.3</v>
      </c>
      <c r="O1012" s="61">
        <v>1135.3</v>
      </c>
      <c r="P1012" s="264"/>
      <c r="Q1012" s="264"/>
      <c r="R1012" s="36">
        <v>0</v>
      </c>
      <c r="S1012" s="37">
        <v>1135318</v>
      </c>
      <c r="T1012" s="62">
        <v>1135.3</v>
      </c>
      <c r="U1012" s="20"/>
      <c r="V1012" s="17" t="s">
        <v>1</v>
      </c>
      <c r="W1012" s="47">
        <f t="shared" si="32"/>
        <v>100</v>
      </c>
      <c r="X1012" s="47">
        <f t="shared" si="33"/>
        <v>100</v>
      </c>
    </row>
    <row r="1013" spans="1:24" ht="22.5">
      <c r="A1013" s="19"/>
      <c r="B1013" s="57" t="s">
        <v>22</v>
      </c>
      <c r="C1013" s="58">
        <v>18</v>
      </c>
      <c r="D1013" s="59">
        <v>7</v>
      </c>
      <c r="E1013" s="59">
        <v>2</v>
      </c>
      <c r="F1013" s="60" t="s">
        <v>279</v>
      </c>
      <c r="G1013" s="58" t="s">
        <v>21</v>
      </c>
      <c r="H1013" s="262"/>
      <c r="I1013" s="262"/>
      <c r="J1013" s="262"/>
      <c r="K1013" s="262"/>
      <c r="L1013" s="262"/>
      <c r="M1013" s="263"/>
      <c r="N1013" s="61">
        <v>1135.3</v>
      </c>
      <c r="O1013" s="61">
        <v>1135.3</v>
      </c>
      <c r="P1013" s="264"/>
      <c r="Q1013" s="264"/>
      <c r="R1013" s="36">
        <v>0</v>
      </c>
      <c r="S1013" s="37">
        <v>1135318</v>
      </c>
      <c r="T1013" s="62">
        <v>1135.3</v>
      </c>
      <c r="U1013" s="20"/>
      <c r="V1013" s="17" t="s">
        <v>1</v>
      </c>
      <c r="W1013" s="47">
        <f t="shared" si="32"/>
        <v>100</v>
      </c>
      <c r="X1013" s="47">
        <f t="shared" si="33"/>
        <v>100</v>
      </c>
    </row>
    <row r="1014" spans="1:24">
      <c r="A1014" s="19"/>
      <c r="B1014" s="57" t="s">
        <v>79</v>
      </c>
      <c r="C1014" s="58">
        <v>18</v>
      </c>
      <c r="D1014" s="59">
        <v>7</v>
      </c>
      <c r="E1014" s="59">
        <v>2</v>
      </c>
      <c r="F1014" s="60" t="s">
        <v>279</v>
      </c>
      <c r="G1014" s="58" t="s">
        <v>77</v>
      </c>
      <c r="H1014" s="262"/>
      <c r="I1014" s="262"/>
      <c r="J1014" s="262"/>
      <c r="K1014" s="262"/>
      <c r="L1014" s="262"/>
      <c r="M1014" s="263"/>
      <c r="N1014" s="61">
        <v>934.1</v>
      </c>
      <c r="O1014" s="61">
        <v>934.1</v>
      </c>
      <c r="P1014" s="264"/>
      <c r="Q1014" s="264"/>
      <c r="R1014" s="36">
        <v>0</v>
      </c>
      <c r="S1014" s="37">
        <v>934061</v>
      </c>
      <c r="T1014" s="62">
        <v>934.1</v>
      </c>
      <c r="U1014" s="20"/>
      <c r="V1014" s="17" t="s">
        <v>1</v>
      </c>
      <c r="W1014" s="47">
        <f t="shared" si="32"/>
        <v>100</v>
      </c>
      <c r="X1014" s="47">
        <f t="shared" si="33"/>
        <v>100</v>
      </c>
    </row>
    <row r="1015" spans="1:24">
      <c r="A1015" s="19"/>
      <c r="B1015" s="57" t="s">
        <v>20</v>
      </c>
      <c r="C1015" s="58">
        <v>18</v>
      </c>
      <c r="D1015" s="59">
        <v>7</v>
      </c>
      <c r="E1015" s="59">
        <v>2</v>
      </c>
      <c r="F1015" s="60" t="s">
        <v>279</v>
      </c>
      <c r="G1015" s="58" t="s">
        <v>18</v>
      </c>
      <c r="H1015" s="262"/>
      <c r="I1015" s="262"/>
      <c r="J1015" s="262"/>
      <c r="K1015" s="262"/>
      <c r="L1015" s="262"/>
      <c r="M1015" s="263"/>
      <c r="N1015" s="61">
        <v>201.2</v>
      </c>
      <c r="O1015" s="61">
        <v>201.2</v>
      </c>
      <c r="P1015" s="264"/>
      <c r="Q1015" s="264"/>
      <c r="R1015" s="36">
        <v>0</v>
      </c>
      <c r="S1015" s="37">
        <v>201257</v>
      </c>
      <c r="T1015" s="62">
        <v>201.2</v>
      </c>
      <c r="U1015" s="20"/>
      <c r="V1015" s="17" t="s">
        <v>1</v>
      </c>
      <c r="W1015" s="47">
        <f t="shared" si="32"/>
        <v>100</v>
      </c>
      <c r="X1015" s="47">
        <f t="shared" si="33"/>
        <v>100</v>
      </c>
    </row>
    <row r="1016" spans="1:24" ht="22.5">
      <c r="A1016" s="19"/>
      <c r="B1016" s="57" t="s">
        <v>31</v>
      </c>
      <c r="C1016" s="58">
        <v>18</v>
      </c>
      <c r="D1016" s="59">
        <v>7</v>
      </c>
      <c r="E1016" s="59">
        <v>2</v>
      </c>
      <c r="F1016" s="60" t="s">
        <v>30</v>
      </c>
      <c r="G1016" s="58" t="s">
        <v>2</v>
      </c>
      <c r="H1016" s="262"/>
      <c r="I1016" s="262"/>
      <c r="J1016" s="262"/>
      <c r="K1016" s="262"/>
      <c r="L1016" s="262"/>
      <c r="M1016" s="263"/>
      <c r="N1016" s="61">
        <v>450</v>
      </c>
      <c r="O1016" s="61">
        <v>450</v>
      </c>
      <c r="P1016" s="264"/>
      <c r="Q1016" s="264"/>
      <c r="R1016" s="36">
        <v>0</v>
      </c>
      <c r="S1016" s="37">
        <v>242520.3</v>
      </c>
      <c r="T1016" s="62">
        <v>242.5</v>
      </c>
      <c r="U1016" s="20"/>
      <c r="V1016" s="17" t="s">
        <v>1</v>
      </c>
      <c r="W1016" s="47">
        <f t="shared" si="32"/>
        <v>53.888888888888886</v>
      </c>
      <c r="X1016" s="47">
        <f t="shared" si="33"/>
        <v>53.888888888888886</v>
      </c>
    </row>
    <row r="1017" spans="1:24" ht="22.5">
      <c r="A1017" s="19"/>
      <c r="B1017" s="57" t="s">
        <v>186</v>
      </c>
      <c r="C1017" s="58">
        <v>18</v>
      </c>
      <c r="D1017" s="59">
        <v>7</v>
      </c>
      <c r="E1017" s="59">
        <v>2</v>
      </c>
      <c r="F1017" s="60" t="s">
        <v>185</v>
      </c>
      <c r="G1017" s="58" t="s">
        <v>2</v>
      </c>
      <c r="H1017" s="262"/>
      <c r="I1017" s="262"/>
      <c r="J1017" s="262"/>
      <c r="K1017" s="262"/>
      <c r="L1017" s="262"/>
      <c r="M1017" s="263"/>
      <c r="N1017" s="61">
        <v>450</v>
      </c>
      <c r="O1017" s="61">
        <v>450</v>
      </c>
      <c r="P1017" s="264"/>
      <c r="Q1017" s="264"/>
      <c r="R1017" s="36">
        <v>0</v>
      </c>
      <c r="S1017" s="37">
        <v>242520.3</v>
      </c>
      <c r="T1017" s="62">
        <v>242.5</v>
      </c>
      <c r="U1017" s="20"/>
      <c r="V1017" s="17" t="s">
        <v>1</v>
      </c>
      <c r="W1017" s="47">
        <f t="shared" si="32"/>
        <v>53.888888888888886</v>
      </c>
      <c r="X1017" s="47">
        <f t="shared" si="33"/>
        <v>53.888888888888886</v>
      </c>
    </row>
    <row r="1018" spans="1:24" ht="33.75">
      <c r="A1018" s="19"/>
      <c r="B1018" s="57" t="s">
        <v>184</v>
      </c>
      <c r="C1018" s="58">
        <v>18</v>
      </c>
      <c r="D1018" s="59">
        <v>7</v>
      </c>
      <c r="E1018" s="59">
        <v>2</v>
      </c>
      <c r="F1018" s="60" t="s">
        <v>183</v>
      </c>
      <c r="G1018" s="58" t="s">
        <v>2</v>
      </c>
      <c r="H1018" s="262"/>
      <c r="I1018" s="262"/>
      <c r="J1018" s="262"/>
      <c r="K1018" s="262"/>
      <c r="L1018" s="262"/>
      <c r="M1018" s="263"/>
      <c r="N1018" s="61">
        <v>450</v>
      </c>
      <c r="O1018" s="61">
        <v>450</v>
      </c>
      <c r="P1018" s="264"/>
      <c r="Q1018" s="264"/>
      <c r="R1018" s="36">
        <v>0</v>
      </c>
      <c r="S1018" s="37">
        <v>242520.3</v>
      </c>
      <c r="T1018" s="62">
        <v>242.5</v>
      </c>
      <c r="U1018" s="20"/>
      <c r="V1018" s="17" t="s">
        <v>1</v>
      </c>
      <c r="W1018" s="47">
        <f t="shared" si="32"/>
        <v>53.888888888888886</v>
      </c>
      <c r="X1018" s="47">
        <f t="shared" si="33"/>
        <v>53.888888888888886</v>
      </c>
    </row>
    <row r="1019" spans="1:24" ht="22.5">
      <c r="A1019" s="19"/>
      <c r="B1019" s="57" t="s">
        <v>182</v>
      </c>
      <c r="C1019" s="58">
        <v>18</v>
      </c>
      <c r="D1019" s="59">
        <v>7</v>
      </c>
      <c r="E1019" s="59">
        <v>2</v>
      </c>
      <c r="F1019" s="60" t="s">
        <v>181</v>
      </c>
      <c r="G1019" s="58" t="s">
        <v>2</v>
      </c>
      <c r="H1019" s="262"/>
      <c r="I1019" s="262"/>
      <c r="J1019" s="262"/>
      <c r="K1019" s="262"/>
      <c r="L1019" s="262"/>
      <c r="M1019" s="263"/>
      <c r="N1019" s="61">
        <v>450</v>
      </c>
      <c r="O1019" s="61">
        <v>450</v>
      </c>
      <c r="P1019" s="264"/>
      <c r="Q1019" s="264"/>
      <c r="R1019" s="36">
        <v>0</v>
      </c>
      <c r="S1019" s="37">
        <v>242520.3</v>
      </c>
      <c r="T1019" s="62">
        <v>242.5</v>
      </c>
      <c r="U1019" s="20"/>
      <c r="V1019" s="17" t="s">
        <v>1</v>
      </c>
      <c r="W1019" s="47">
        <f t="shared" si="32"/>
        <v>53.888888888888886</v>
      </c>
      <c r="X1019" s="47">
        <f t="shared" si="33"/>
        <v>53.888888888888886</v>
      </c>
    </row>
    <row r="1020" spans="1:24" ht="22.5">
      <c r="A1020" s="19"/>
      <c r="B1020" s="24" t="s">
        <v>22</v>
      </c>
      <c r="C1020" s="31">
        <v>18</v>
      </c>
      <c r="D1020" s="32">
        <v>7</v>
      </c>
      <c r="E1020" s="32">
        <v>2</v>
      </c>
      <c r="F1020" s="30" t="s">
        <v>181</v>
      </c>
      <c r="G1020" s="31" t="s">
        <v>21</v>
      </c>
      <c r="H1020" s="299"/>
      <c r="I1020" s="299"/>
      <c r="J1020" s="299"/>
      <c r="K1020" s="299"/>
      <c r="L1020" s="299"/>
      <c r="M1020" s="300"/>
      <c r="N1020" s="46">
        <v>450</v>
      </c>
      <c r="O1020" s="46">
        <v>450</v>
      </c>
      <c r="P1020" s="301"/>
      <c r="Q1020" s="301"/>
      <c r="R1020" s="36">
        <v>0</v>
      </c>
      <c r="S1020" s="37">
        <v>242520.3</v>
      </c>
      <c r="T1020" s="41">
        <v>242.5</v>
      </c>
      <c r="U1020" s="20"/>
      <c r="V1020" s="17" t="s">
        <v>1</v>
      </c>
      <c r="W1020" s="47">
        <f t="shared" si="32"/>
        <v>53.888888888888886</v>
      </c>
      <c r="X1020" s="47">
        <f t="shared" si="33"/>
        <v>53.888888888888886</v>
      </c>
    </row>
    <row r="1021" spans="1:24">
      <c r="A1021" s="19"/>
      <c r="B1021" s="24" t="s">
        <v>79</v>
      </c>
      <c r="C1021" s="31">
        <v>18</v>
      </c>
      <c r="D1021" s="32">
        <v>7</v>
      </c>
      <c r="E1021" s="32">
        <v>2</v>
      </c>
      <c r="F1021" s="30" t="s">
        <v>181</v>
      </c>
      <c r="G1021" s="31" t="s">
        <v>77</v>
      </c>
      <c r="H1021" s="299"/>
      <c r="I1021" s="299"/>
      <c r="J1021" s="299"/>
      <c r="K1021" s="299"/>
      <c r="L1021" s="299"/>
      <c r="M1021" s="300"/>
      <c r="N1021" s="46">
        <v>450</v>
      </c>
      <c r="O1021" s="46">
        <v>450</v>
      </c>
      <c r="P1021" s="301"/>
      <c r="Q1021" s="301"/>
      <c r="R1021" s="36">
        <v>0</v>
      </c>
      <c r="S1021" s="37">
        <v>242520.3</v>
      </c>
      <c r="T1021" s="41">
        <v>242.5</v>
      </c>
      <c r="U1021" s="20"/>
      <c r="V1021" s="17" t="s">
        <v>1</v>
      </c>
      <c r="W1021" s="47">
        <f t="shared" si="32"/>
        <v>53.888888888888886</v>
      </c>
      <c r="X1021" s="47">
        <f t="shared" si="33"/>
        <v>53.888888888888886</v>
      </c>
    </row>
    <row r="1022" spans="1:24" ht="22.5">
      <c r="A1022" s="19"/>
      <c r="B1022" s="57" t="s">
        <v>55</v>
      </c>
      <c r="C1022" s="58">
        <v>18</v>
      </c>
      <c r="D1022" s="59">
        <v>7</v>
      </c>
      <c r="E1022" s="59">
        <v>2</v>
      </c>
      <c r="F1022" s="60" t="s">
        <v>54</v>
      </c>
      <c r="G1022" s="58" t="s">
        <v>2</v>
      </c>
      <c r="H1022" s="262"/>
      <c r="I1022" s="262"/>
      <c r="J1022" s="262"/>
      <c r="K1022" s="262"/>
      <c r="L1022" s="262"/>
      <c r="M1022" s="263"/>
      <c r="N1022" s="61">
        <v>70</v>
      </c>
      <c r="O1022" s="61">
        <v>70</v>
      </c>
      <c r="P1022" s="264"/>
      <c r="Q1022" s="264"/>
      <c r="R1022" s="36">
        <v>0</v>
      </c>
      <c r="S1022" s="37">
        <v>70000</v>
      </c>
      <c r="T1022" s="62">
        <v>70</v>
      </c>
      <c r="U1022" s="20"/>
      <c r="V1022" s="17" t="s">
        <v>1</v>
      </c>
      <c r="W1022" s="47">
        <f t="shared" si="32"/>
        <v>100</v>
      </c>
      <c r="X1022" s="47">
        <f t="shared" si="33"/>
        <v>100</v>
      </c>
    </row>
    <row r="1023" spans="1:24" ht="33.75">
      <c r="A1023" s="19"/>
      <c r="B1023" s="57" t="s">
        <v>53</v>
      </c>
      <c r="C1023" s="58">
        <v>18</v>
      </c>
      <c r="D1023" s="59">
        <v>7</v>
      </c>
      <c r="E1023" s="59">
        <v>2</v>
      </c>
      <c r="F1023" s="60" t="s">
        <v>52</v>
      </c>
      <c r="G1023" s="58" t="s">
        <v>2</v>
      </c>
      <c r="H1023" s="262"/>
      <c r="I1023" s="262"/>
      <c r="J1023" s="262"/>
      <c r="K1023" s="262"/>
      <c r="L1023" s="262"/>
      <c r="M1023" s="263"/>
      <c r="N1023" s="61">
        <v>70</v>
      </c>
      <c r="O1023" s="61">
        <v>70</v>
      </c>
      <c r="P1023" s="264"/>
      <c r="Q1023" s="264"/>
      <c r="R1023" s="36">
        <v>0</v>
      </c>
      <c r="S1023" s="37">
        <v>70000</v>
      </c>
      <c r="T1023" s="62">
        <v>70</v>
      </c>
      <c r="U1023" s="20"/>
      <c r="V1023" s="17" t="s">
        <v>1</v>
      </c>
      <c r="W1023" s="47">
        <f t="shared" si="32"/>
        <v>100</v>
      </c>
      <c r="X1023" s="47">
        <f t="shared" si="33"/>
        <v>100</v>
      </c>
    </row>
    <row r="1024" spans="1:24" ht="22.5">
      <c r="A1024" s="19"/>
      <c r="B1024" s="57" t="s">
        <v>22</v>
      </c>
      <c r="C1024" s="58">
        <v>18</v>
      </c>
      <c r="D1024" s="59">
        <v>7</v>
      </c>
      <c r="E1024" s="59">
        <v>2</v>
      </c>
      <c r="F1024" s="60" t="s">
        <v>52</v>
      </c>
      <c r="G1024" s="58" t="s">
        <v>21</v>
      </c>
      <c r="H1024" s="262"/>
      <c r="I1024" s="262"/>
      <c r="J1024" s="262"/>
      <c r="K1024" s="262"/>
      <c r="L1024" s="262"/>
      <c r="M1024" s="263"/>
      <c r="N1024" s="61">
        <v>70</v>
      </c>
      <c r="O1024" s="61">
        <v>70</v>
      </c>
      <c r="P1024" s="264"/>
      <c r="Q1024" s="264"/>
      <c r="R1024" s="36">
        <v>0</v>
      </c>
      <c r="S1024" s="37">
        <v>70000</v>
      </c>
      <c r="T1024" s="62">
        <v>70</v>
      </c>
      <c r="U1024" s="20"/>
      <c r="V1024" s="17" t="s">
        <v>1</v>
      </c>
      <c r="W1024" s="47">
        <f t="shared" si="32"/>
        <v>100</v>
      </c>
      <c r="X1024" s="47">
        <f t="shared" si="33"/>
        <v>100</v>
      </c>
    </row>
    <row r="1025" spans="1:24">
      <c r="A1025" s="19"/>
      <c r="B1025" s="57" t="s">
        <v>79</v>
      </c>
      <c r="C1025" s="58">
        <v>18</v>
      </c>
      <c r="D1025" s="59">
        <v>7</v>
      </c>
      <c r="E1025" s="59">
        <v>2</v>
      </c>
      <c r="F1025" s="60" t="s">
        <v>52</v>
      </c>
      <c r="G1025" s="58" t="s">
        <v>77</v>
      </c>
      <c r="H1025" s="262"/>
      <c r="I1025" s="262"/>
      <c r="J1025" s="262"/>
      <c r="K1025" s="262"/>
      <c r="L1025" s="262"/>
      <c r="M1025" s="263"/>
      <c r="N1025" s="61">
        <v>70</v>
      </c>
      <c r="O1025" s="61">
        <v>70</v>
      </c>
      <c r="P1025" s="264"/>
      <c r="Q1025" s="264"/>
      <c r="R1025" s="36">
        <v>0</v>
      </c>
      <c r="S1025" s="37">
        <v>70000</v>
      </c>
      <c r="T1025" s="62">
        <v>70</v>
      </c>
      <c r="U1025" s="20"/>
      <c r="V1025" s="17" t="s">
        <v>1</v>
      </c>
      <c r="W1025" s="47">
        <f t="shared" si="32"/>
        <v>100</v>
      </c>
      <c r="X1025" s="47">
        <f t="shared" si="33"/>
        <v>100</v>
      </c>
    </row>
    <row r="1026" spans="1:24" ht="22.5">
      <c r="A1026" s="19"/>
      <c r="B1026" s="57" t="s">
        <v>278</v>
      </c>
      <c r="C1026" s="58">
        <v>18</v>
      </c>
      <c r="D1026" s="59">
        <v>7</v>
      </c>
      <c r="E1026" s="59">
        <v>5</v>
      </c>
      <c r="F1026" s="60" t="s">
        <v>15</v>
      </c>
      <c r="G1026" s="58" t="s">
        <v>2</v>
      </c>
      <c r="H1026" s="262"/>
      <c r="I1026" s="262"/>
      <c r="J1026" s="262"/>
      <c r="K1026" s="262"/>
      <c r="L1026" s="262"/>
      <c r="M1026" s="263"/>
      <c r="N1026" s="61">
        <v>340.5</v>
      </c>
      <c r="O1026" s="61">
        <v>340.5</v>
      </c>
      <c r="P1026" s="264"/>
      <c r="Q1026" s="264"/>
      <c r="R1026" s="36">
        <v>0</v>
      </c>
      <c r="S1026" s="37">
        <v>274892.31</v>
      </c>
      <c r="T1026" s="62">
        <v>274.89999999999998</v>
      </c>
      <c r="U1026" s="20"/>
      <c r="V1026" s="17" t="s">
        <v>1</v>
      </c>
      <c r="W1026" s="47">
        <f t="shared" si="32"/>
        <v>80.734214390602048</v>
      </c>
      <c r="X1026" s="47">
        <f t="shared" si="33"/>
        <v>80.734214390602048</v>
      </c>
    </row>
    <row r="1027" spans="1:24" ht="45">
      <c r="A1027" s="19"/>
      <c r="B1027" s="57" t="s">
        <v>92</v>
      </c>
      <c r="C1027" s="58">
        <v>18</v>
      </c>
      <c r="D1027" s="59">
        <v>7</v>
      </c>
      <c r="E1027" s="59">
        <v>5</v>
      </c>
      <c r="F1027" s="60" t="s">
        <v>91</v>
      </c>
      <c r="G1027" s="58" t="s">
        <v>2</v>
      </c>
      <c r="H1027" s="262"/>
      <c r="I1027" s="262"/>
      <c r="J1027" s="262"/>
      <c r="K1027" s="262"/>
      <c r="L1027" s="262"/>
      <c r="M1027" s="263"/>
      <c r="N1027" s="61">
        <v>60</v>
      </c>
      <c r="O1027" s="61">
        <v>60</v>
      </c>
      <c r="P1027" s="264"/>
      <c r="Q1027" s="264"/>
      <c r="R1027" s="36">
        <v>0</v>
      </c>
      <c r="S1027" s="37">
        <v>59000</v>
      </c>
      <c r="T1027" s="62">
        <v>59</v>
      </c>
      <c r="U1027" s="20"/>
      <c r="V1027" s="17" t="s">
        <v>1</v>
      </c>
      <c r="W1027" s="47">
        <f t="shared" si="32"/>
        <v>98.333333333333329</v>
      </c>
      <c r="X1027" s="47">
        <f t="shared" si="33"/>
        <v>98.333333333333329</v>
      </c>
    </row>
    <row r="1028" spans="1:24">
      <c r="A1028" s="19"/>
      <c r="B1028" s="57" t="s">
        <v>177</v>
      </c>
      <c r="C1028" s="58">
        <v>18</v>
      </c>
      <c r="D1028" s="59">
        <v>7</v>
      </c>
      <c r="E1028" s="59">
        <v>5</v>
      </c>
      <c r="F1028" s="60" t="s">
        <v>248</v>
      </c>
      <c r="G1028" s="58" t="s">
        <v>2</v>
      </c>
      <c r="H1028" s="262"/>
      <c r="I1028" s="262"/>
      <c r="J1028" s="262"/>
      <c r="K1028" s="262"/>
      <c r="L1028" s="262"/>
      <c r="M1028" s="263"/>
      <c r="N1028" s="61">
        <v>60</v>
      </c>
      <c r="O1028" s="61">
        <v>60</v>
      </c>
      <c r="P1028" s="264"/>
      <c r="Q1028" s="264"/>
      <c r="R1028" s="36">
        <v>0</v>
      </c>
      <c r="S1028" s="37">
        <v>59000</v>
      </c>
      <c r="T1028" s="62">
        <v>59</v>
      </c>
      <c r="U1028" s="20"/>
      <c r="V1028" s="17" t="s">
        <v>1</v>
      </c>
      <c r="W1028" s="47">
        <f t="shared" si="32"/>
        <v>98.333333333333329</v>
      </c>
      <c r="X1028" s="47">
        <f t="shared" si="33"/>
        <v>98.333333333333329</v>
      </c>
    </row>
    <row r="1029" spans="1:24" ht="45">
      <c r="A1029" s="19"/>
      <c r="B1029" s="57" t="s">
        <v>247</v>
      </c>
      <c r="C1029" s="58">
        <v>18</v>
      </c>
      <c r="D1029" s="59">
        <v>7</v>
      </c>
      <c r="E1029" s="59">
        <v>5</v>
      </c>
      <c r="F1029" s="60" t="s">
        <v>246</v>
      </c>
      <c r="G1029" s="58" t="s">
        <v>2</v>
      </c>
      <c r="H1029" s="262"/>
      <c r="I1029" s="262"/>
      <c r="J1029" s="262"/>
      <c r="K1029" s="262"/>
      <c r="L1029" s="262"/>
      <c r="M1029" s="263"/>
      <c r="N1029" s="61">
        <v>60</v>
      </c>
      <c r="O1029" s="61">
        <v>60</v>
      </c>
      <c r="P1029" s="264"/>
      <c r="Q1029" s="264"/>
      <c r="R1029" s="36">
        <v>0</v>
      </c>
      <c r="S1029" s="37">
        <v>59000</v>
      </c>
      <c r="T1029" s="62">
        <v>59</v>
      </c>
      <c r="U1029" s="20"/>
      <c r="V1029" s="17" t="s">
        <v>1</v>
      </c>
      <c r="W1029" s="47">
        <f t="shared" ref="W1029:W1092" si="34">SUM(T1029/N1029*100)</f>
        <v>98.333333333333329</v>
      </c>
      <c r="X1029" s="47">
        <f t="shared" ref="X1029:X1092" si="35">SUM(T1029/O1029*100)</f>
        <v>98.333333333333329</v>
      </c>
    </row>
    <row r="1030" spans="1:24" ht="22.5">
      <c r="A1030" s="19"/>
      <c r="B1030" s="57" t="s">
        <v>277</v>
      </c>
      <c r="C1030" s="58">
        <v>18</v>
      </c>
      <c r="D1030" s="59">
        <v>7</v>
      </c>
      <c r="E1030" s="59">
        <v>5</v>
      </c>
      <c r="F1030" s="60" t="s">
        <v>276</v>
      </c>
      <c r="G1030" s="58" t="s">
        <v>2</v>
      </c>
      <c r="H1030" s="262"/>
      <c r="I1030" s="262"/>
      <c r="J1030" s="262"/>
      <c r="K1030" s="262"/>
      <c r="L1030" s="262"/>
      <c r="M1030" s="263"/>
      <c r="N1030" s="61">
        <v>60</v>
      </c>
      <c r="O1030" s="61">
        <v>60</v>
      </c>
      <c r="P1030" s="264"/>
      <c r="Q1030" s="264"/>
      <c r="R1030" s="36">
        <v>0</v>
      </c>
      <c r="S1030" s="37">
        <v>59000</v>
      </c>
      <c r="T1030" s="62">
        <v>59</v>
      </c>
      <c r="U1030" s="20"/>
      <c r="V1030" s="17" t="s">
        <v>1</v>
      </c>
      <c r="W1030" s="47">
        <f t="shared" si="34"/>
        <v>98.333333333333329</v>
      </c>
      <c r="X1030" s="47">
        <f t="shared" si="35"/>
        <v>98.333333333333329</v>
      </c>
    </row>
    <row r="1031" spans="1:24" ht="22.5">
      <c r="A1031" s="19"/>
      <c r="B1031" s="57" t="s">
        <v>37</v>
      </c>
      <c r="C1031" s="58">
        <v>18</v>
      </c>
      <c r="D1031" s="59">
        <v>7</v>
      </c>
      <c r="E1031" s="59">
        <v>5</v>
      </c>
      <c r="F1031" s="60" t="s">
        <v>276</v>
      </c>
      <c r="G1031" s="58" t="s">
        <v>36</v>
      </c>
      <c r="H1031" s="262"/>
      <c r="I1031" s="262"/>
      <c r="J1031" s="262"/>
      <c r="K1031" s="262"/>
      <c r="L1031" s="262"/>
      <c r="M1031" s="263"/>
      <c r="N1031" s="61">
        <v>60</v>
      </c>
      <c r="O1031" s="61">
        <v>60</v>
      </c>
      <c r="P1031" s="264"/>
      <c r="Q1031" s="264"/>
      <c r="R1031" s="36">
        <v>0</v>
      </c>
      <c r="S1031" s="37">
        <v>59000</v>
      </c>
      <c r="T1031" s="62">
        <v>59</v>
      </c>
      <c r="U1031" s="20"/>
      <c r="V1031" s="17" t="s">
        <v>1</v>
      </c>
      <c r="W1031" s="47">
        <f t="shared" si="34"/>
        <v>98.333333333333329</v>
      </c>
      <c r="X1031" s="47">
        <f t="shared" si="35"/>
        <v>98.333333333333329</v>
      </c>
    </row>
    <row r="1032" spans="1:24" ht="22.5">
      <c r="A1032" s="19"/>
      <c r="B1032" s="57" t="s">
        <v>35</v>
      </c>
      <c r="C1032" s="58">
        <v>18</v>
      </c>
      <c r="D1032" s="59">
        <v>7</v>
      </c>
      <c r="E1032" s="59">
        <v>5</v>
      </c>
      <c r="F1032" s="60" t="s">
        <v>276</v>
      </c>
      <c r="G1032" s="58" t="s">
        <v>33</v>
      </c>
      <c r="H1032" s="262"/>
      <c r="I1032" s="262"/>
      <c r="J1032" s="262"/>
      <c r="K1032" s="262"/>
      <c r="L1032" s="262"/>
      <c r="M1032" s="263"/>
      <c r="N1032" s="61">
        <v>60</v>
      </c>
      <c r="O1032" s="61">
        <v>60</v>
      </c>
      <c r="P1032" s="264"/>
      <c r="Q1032" s="264"/>
      <c r="R1032" s="36">
        <v>0</v>
      </c>
      <c r="S1032" s="37">
        <v>59000</v>
      </c>
      <c r="T1032" s="62">
        <v>59</v>
      </c>
      <c r="U1032" s="20"/>
      <c r="V1032" s="17" t="s">
        <v>1</v>
      </c>
      <c r="W1032" s="47">
        <f t="shared" si="34"/>
        <v>98.333333333333329</v>
      </c>
      <c r="X1032" s="47">
        <f t="shared" si="35"/>
        <v>98.333333333333329</v>
      </c>
    </row>
    <row r="1033" spans="1:24" ht="22.5">
      <c r="A1033" s="19"/>
      <c r="B1033" s="57" t="s">
        <v>179</v>
      </c>
      <c r="C1033" s="58">
        <v>18</v>
      </c>
      <c r="D1033" s="59">
        <v>7</v>
      </c>
      <c r="E1033" s="59">
        <v>5</v>
      </c>
      <c r="F1033" s="60" t="s">
        <v>178</v>
      </c>
      <c r="G1033" s="58" t="s">
        <v>2</v>
      </c>
      <c r="H1033" s="262"/>
      <c r="I1033" s="262"/>
      <c r="J1033" s="262"/>
      <c r="K1033" s="262"/>
      <c r="L1033" s="262"/>
      <c r="M1033" s="263"/>
      <c r="N1033" s="61">
        <v>7</v>
      </c>
      <c r="O1033" s="61">
        <v>7</v>
      </c>
      <c r="P1033" s="264"/>
      <c r="Q1033" s="264"/>
      <c r="R1033" s="36">
        <v>0</v>
      </c>
      <c r="S1033" s="37">
        <v>7000</v>
      </c>
      <c r="T1033" s="62">
        <v>7</v>
      </c>
      <c r="U1033" s="20"/>
      <c r="V1033" s="17" t="s">
        <v>1</v>
      </c>
      <c r="W1033" s="47">
        <f t="shared" si="34"/>
        <v>100</v>
      </c>
      <c r="X1033" s="47">
        <f t="shared" si="35"/>
        <v>100</v>
      </c>
    </row>
    <row r="1034" spans="1:24">
      <c r="A1034" s="19"/>
      <c r="B1034" s="57" t="s">
        <v>177</v>
      </c>
      <c r="C1034" s="58">
        <v>18</v>
      </c>
      <c r="D1034" s="59">
        <v>7</v>
      </c>
      <c r="E1034" s="59">
        <v>5</v>
      </c>
      <c r="F1034" s="60" t="s">
        <v>176</v>
      </c>
      <c r="G1034" s="58" t="s">
        <v>2</v>
      </c>
      <c r="H1034" s="262"/>
      <c r="I1034" s="262"/>
      <c r="J1034" s="262"/>
      <c r="K1034" s="262"/>
      <c r="L1034" s="262"/>
      <c r="M1034" s="263"/>
      <c r="N1034" s="61">
        <v>7</v>
      </c>
      <c r="O1034" s="61">
        <v>7</v>
      </c>
      <c r="P1034" s="264"/>
      <c r="Q1034" s="264"/>
      <c r="R1034" s="36">
        <v>0</v>
      </c>
      <c r="S1034" s="37">
        <v>7000</v>
      </c>
      <c r="T1034" s="62">
        <v>7</v>
      </c>
      <c r="U1034" s="20"/>
      <c r="V1034" s="17" t="s">
        <v>1</v>
      </c>
      <c r="W1034" s="47">
        <f t="shared" si="34"/>
        <v>100</v>
      </c>
      <c r="X1034" s="47">
        <f t="shared" si="35"/>
        <v>100</v>
      </c>
    </row>
    <row r="1035" spans="1:24" ht="33.75">
      <c r="A1035" s="19"/>
      <c r="B1035" s="57" t="s">
        <v>175</v>
      </c>
      <c r="C1035" s="58">
        <v>18</v>
      </c>
      <c r="D1035" s="59">
        <v>7</v>
      </c>
      <c r="E1035" s="59">
        <v>5</v>
      </c>
      <c r="F1035" s="60" t="s">
        <v>174</v>
      </c>
      <c r="G1035" s="58" t="s">
        <v>2</v>
      </c>
      <c r="H1035" s="262"/>
      <c r="I1035" s="262"/>
      <c r="J1035" s="262"/>
      <c r="K1035" s="262"/>
      <c r="L1035" s="262"/>
      <c r="M1035" s="263"/>
      <c r="N1035" s="61">
        <v>7</v>
      </c>
      <c r="O1035" s="61">
        <v>7</v>
      </c>
      <c r="P1035" s="264"/>
      <c r="Q1035" s="264"/>
      <c r="R1035" s="36">
        <v>0</v>
      </c>
      <c r="S1035" s="37">
        <v>7000</v>
      </c>
      <c r="T1035" s="62">
        <v>7</v>
      </c>
      <c r="U1035" s="20"/>
      <c r="V1035" s="17" t="s">
        <v>1</v>
      </c>
      <c r="W1035" s="47">
        <f t="shared" si="34"/>
        <v>100</v>
      </c>
      <c r="X1035" s="47">
        <f t="shared" si="35"/>
        <v>100</v>
      </c>
    </row>
    <row r="1036" spans="1:24" ht="22.5">
      <c r="A1036" s="19"/>
      <c r="B1036" s="57" t="s">
        <v>171</v>
      </c>
      <c r="C1036" s="58">
        <v>18</v>
      </c>
      <c r="D1036" s="59">
        <v>7</v>
      </c>
      <c r="E1036" s="59">
        <v>5</v>
      </c>
      <c r="F1036" s="60" t="s">
        <v>163</v>
      </c>
      <c r="G1036" s="58" t="s">
        <v>2</v>
      </c>
      <c r="H1036" s="262"/>
      <c r="I1036" s="262"/>
      <c r="J1036" s="262"/>
      <c r="K1036" s="262"/>
      <c r="L1036" s="262"/>
      <c r="M1036" s="263"/>
      <c r="N1036" s="61">
        <v>7</v>
      </c>
      <c r="O1036" s="61">
        <v>7</v>
      </c>
      <c r="P1036" s="264"/>
      <c r="Q1036" s="264"/>
      <c r="R1036" s="36">
        <v>0</v>
      </c>
      <c r="S1036" s="37">
        <v>7000</v>
      </c>
      <c r="T1036" s="62">
        <v>7</v>
      </c>
      <c r="U1036" s="20"/>
      <c r="V1036" s="17" t="s">
        <v>1</v>
      </c>
      <c r="W1036" s="47">
        <f t="shared" si="34"/>
        <v>100</v>
      </c>
      <c r="X1036" s="47">
        <f t="shared" si="35"/>
        <v>100</v>
      </c>
    </row>
    <row r="1037" spans="1:24" ht="22.5">
      <c r="A1037" s="19"/>
      <c r="B1037" s="57" t="s">
        <v>37</v>
      </c>
      <c r="C1037" s="58">
        <v>18</v>
      </c>
      <c r="D1037" s="59">
        <v>7</v>
      </c>
      <c r="E1037" s="59">
        <v>5</v>
      </c>
      <c r="F1037" s="60" t="s">
        <v>163</v>
      </c>
      <c r="G1037" s="58" t="s">
        <v>36</v>
      </c>
      <c r="H1037" s="262"/>
      <c r="I1037" s="262"/>
      <c r="J1037" s="262"/>
      <c r="K1037" s="262"/>
      <c r="L1037" s="262"/>
      <c r="M1037" s="263"/>
      <c r="N1037" s="61">
        <v>7</v>
      </c>
      <c r="O1037" s="61">
        <v>7</v>
      </c>
      <c r="P1037" s="264"/>
      <c r="Q1037" s="264"/>
      <c r="R1037" s="36">
        <v>0</v>
      </c>
      <c r="S1037" s="37">
        <v>7000</v>
      </c>
      <c r="T1037" s="62">
        <v>7</v>
      </c>
      <c r="U1037" s="20"/>
      <c r="V1037" s="17" t="s">
        <v>1</v>
      </c>
      <c r="W1037" s="47">
        <f t="shared" si="34"/>
        <v>100</v>
      </c>
      <c r="X1037" s="47">
        <f t="shared" si="35"/>
        <v>100</v>
      </c>
    </row>
    <row r="1038" spans="1:24" ht="22.5">
      <c r="A1038" s="19"/>
      <c r="B1038" s="57" t="s">
        <v>35</v>
      </c>
      <c r="C1038" s="58">
        <v>18</v>
      </c>
      <c r="D1038" s="59">
        <v>7</v>
      </c>
      <c r="E1038" s="59">
        <v>5</v>
      </c>
      <c r="F1038" s="60" t="s">
        <v>163</v>
      </c>
      <c r="G1038" s="58" t="s">
        <v>33</v>
      </c>
      <c r="H1038" s="262"/>
      <c r="I1038" s="262"/>
      <c r="J1038" s="262"/>
      <c r="K1038" s="262"/>
      <c r="L1038" s="262"/>
      <c r="M1038" s="263"/>
      <c r="N1038" s="61">
        <v>7</v>
      </c>
      <c r="O1038" s="61">
        <v>7</v>
      </c>
      <c r="P1038" s="264"/>
      <c r="Q1038" s="264"/>
      <c r="R1038" s="36">
        <v>0</v>
      </c>
      <c r="S1038" s="37">
        <v>7000</v>
      </c>
      <c r="T1038" s="62">
        <v>7</v>
      </c>
      <c r="U1038" s="20"/>
      <c r="V1038" s="17" t="s">
        <v>1</v>
      </c>
      <c r="W1038" s="47">
        <f t="shared" si="34"/>
        <v>100</v>
      </c>
      <c r="X1038" s="47">
        <f t="shared" si="35"/>
        <v>100</v>
      </c>
    </row>
    <row r="1039" spans="1:24" ht="22.5">
      <c r="A1039" s="19"/>
      <c r="B1039" s="57" t="s">
        <v>275</v>
      </c>
      <c r="C1039" s="58">
        <v>18</v>
      </c>
      <c r="D1039" s="59">
        <v>7</v>
      </c>
      <c r="E1039" s="59">
        <v>5</v>
      </c>
      <c r="F1039" s="60" t="s">
        <v>274</v>
      </c>
      <c r="G1039" s="58" t="s">
        <v>2</v>
      </c>
      <c r="H1039" s="262"/>
      <c r="I1039" s="262"/>
      <c r="J1039" s="262"/>
      <c r="K1039" s="262"/>
      <c r="L1039" s="262"/>
      <c r="M1039" s="263"/>
      <c r="N1039" s="61">
        <v>26</v>
      </c>
      <c r="O1039" s="61">
        <v>26</v>
      </c>
      <c r="P1039" s="264"/>
      <c r="Q1039" s="264"/>
      <c r="R1039" s="36">
        <v>0</v>
      </c>
      <c r="S1039" s="37">
        <v>26000</v>
      </c>
      <c r="T1039" s="62">
        <v>26</v>
      </c>
      <c r="U1039" s="20"/>
      <c r="V1039" s="17" t="s">
        <v>1</v>
      </c>
      <c r="W1039" s="47">
        <f t="shared" si="34"/>
        <v>100</v>
      </c>
      <c r="X1039" s="47">
        <f t="shared" si="35"/>
        <v>100</v>
      </c>
    </row>
    <row r="1040" spans="1:24">
      <c r="A1040" s="19"/>
      <c r="B1040" s="57" t="s">
        <v>273</v>
      </c>
      <c r="C1040" s="58">
        <v>18</v>
      </c>
      <c r="D1040" s="59">
        <v>7</v>
      </c>
      <c r="E1040" s="59">
        <v>5</v>
      </c>
      <c r="F1040" s="60" t="s">
        <v>272</v>
      </c>
      <c r="G1040" s="58" t="s">
        <v>2</v>
      </c>
      <c r="H1040" s="262"/>
      <c r="I1040" s="262"/>
      <c r="J1040" s="262"/>
      <c r="K1040" s="262"/>
      <c r="L1040" s="262"/>
      <c r="M1040" s="263"/>
      <c r="N1040" s="61">
        <v>26</v>
      </c>
      <c r="O1040" s="61">
        <v>26</v>
      </c>
      <c r="P1040" s="264"/>
      <c r="Q1040" s="264"/>
      <c r="R1040" s="36">
        <v>0</v>
      </c>
      <c r="S1040" s="37">
        <v>26000</v>
      </c>
      <c r="T1040" s="62">
        <v>26</v>
      </c>
      <c r="U1040" s="20"/>
      <c r="V1040" s="17" t="s">
        <v>1</v>
      </c>
      <c r="W1040" s="47">
        <f t="shared" si="34"/>
        <v>100</v>
      </c>
      <c r="X1040" s="47">
        <f t="shared" si="35"/>
        <v>100</v>
      </c>
    </row>
    <row r="1041" spans="1:24" ht="22.5">
      <c r="A1041" s="19"/>
      <c r="B1041" s="57" t="s">
        <v>271</v>
      </c>
      <c r="C1041" s="58">
        <v>18</v>
      </c>
      <c r="D1041" s="59">
        <v>7</v>
      </c>
      <c r="E1041" s="59">
        <v>5</v>
      </c>
      <c r="F1041" s="60" t="s">
        <v>270</v>
      </c>
      <c r="G1041" s="58" t="s">
        <v>2</v>
      </c>
      <c r="H1041" s="262"/>
      <c r="I1041" s="262"/>
      <c r="J1041" s="262"/>
      <c r="K1041" s="262"/>
      <c r="L1041" s="262"/>
      <c r="M1041" s="263"/>
      <c r="N1041" s="61">
        <v>26</v>
      </c>
      <c r="O1041" s="61">
        <v>26</v>
      </c>
      <c r="P1041" s="264"/>
      <c r="Q1041" s="264"/>
      <c r="R1041" s="36">
        <v>0</v>
      </c>
      <c r="S1041" s="37">
        <v>26000</v>
      </c>
      <c r="T1041" s="62">
        <v>26</v>
      </c>
      <c r="U1041" s="20"/>
      <c r="V1041" s="17" t="s">
        <v>1</v>
      </c>
      <c r="W1041" s="47">
        <f t="shared" si="34"/>
        <v>100</v>
      </c>
      <c r="X1041" s="47">
        <f t="shared" si="35"/>
        <v>100</v>
      </c>
    </row>
    <row r="1042" spans="1:24" ht="22.5">
      <c r="A1042" s="19"/>
      <c r="B1042" s="57" t="s">
        <v>42</v>
      </c>
      <c r="C1042" s="58">
        <v>18</v>
      </c>
      <c r="D1042" s="59">
        <v>7</v>
      </c>
      <c r="E1042" s="59">
        <v>5</v>
      </c>
      <c r="F1042" s="60" t="s">
        <v>269</v>
      </c>
      <c r="G1042" s="58" t="s">
        <v>2</v>
      </c>
      <c r="H1042" s="262"/>
      <c r="I1042" s="262"/>
      <c r="J1042" s="262"/>
      <c r="K1042" s="262"/>
      <c r="L1042" s="262"/>
      <c r="M1042" s="263"/>
      <c r="N1042" s="61">
        <v>26</v>
      </c>
      <c r="O1042" s="61">
        <v>26</v>
      </c>
      <c r="P1042" s="264"/>
      <c r="Q1042" s="264"/>
      <c r="R1042" s="36">
        <v>0</v>
      </c>
      <c r="S1042" s="37">
        <v>26000</v>
      </c>
      <c r="T1042" s="62">
        <v>26</v>
      </c>
      <c r="U1042" s="20"/>
      <c r="V1042" s="17" t="s">
        <v>1</v>
      </c>
      <c r="W1042" s="47">
        <f t="shared" si="34"/>
        <v>100</v>
      </c>
      <c r="X1042" s="47">
        <f t="shared" si="35"/>
        <v>100</v>
      </c>
    </row>
    <row r="1043" spans="1:24" ht="22.5">
      <c r="A1043" s="19"/>
      <c r="B1043" s="57" t="s">
        <v>37</v>
      </c>
      <c r="C1043" s="58">
        <v>18</v>
      </c>
      <c r="D1043" s="59">
        <v>7</v>
      </c>
      <c r="E1043" s="59">
        <v>5</v>
      </c>
      <c r="F1043" s="60" t="s">
        <v>269</v>
      </c>
      <c r="G1043" s="58" t="s">
        <v>36</v>
      </c>
      <c r="H1043" s="262"/>
      <c r="I1043" s="262"/>
      <c r="J1043" s="262"/>
      <c r="K1043" s="262"/>
      <c r="L1043" s="262"/>
      <c r="M1043" s="263"/>
      <c r="N1043" s="61">
        <v>26</v>
      </c>
      <c r="O1043" s="61">
        <v>26</v>
      </c>
      <c r="P1043" s="264"/>
      <c r="Q1043" s="264"/>
      <c r="R1043" s="36">
        <v>0</v>
      </c>
      <c r="S1043" s="37">
        <v>26000</v>
      </c>
      <c r="T1043" s="62">
        <v>26</v>
      </c>
      <c r="U1043" s="20"/>
      <c r="V1043" s="17" t="s">
        <v>1</v>
      </c>
      <c r="W1043" s="47">
        <f t="shared" si="34"/>
        <v>100</v>
      </c>
      <c r="X1043" s="47">
        <f t="shared" si="35"/>
        <v>100</v>
      </c>
    </row>
    <row r="1044" spans="1:24" ht="22.5">
      <c r="A1044" s="19"/>
      <c r="B1044" s="57" t="s">
        <v>35</v>
      </c>
      <c r="C1044" s="58">
        <v>18</v>
      </c>
      <c r="D1044" s="59">
        <v>7</v>
      </c>
      <c r="E1044" s="59">
        <v>5</v>
      </c>
      <c r="F1044" s="60" t="s">
        <v>269</v>
      </c>
      <c r="G1044" s="58" t="s">
        <v>33</v>
      </c>
      <c r="H1044" s="262"/>
      <c r="I1044" s="262"/>
      <c r="J1044" s="262"/>
      <c r="K1044" s="262"/>
      <c r="L1044" s="262"/>
      <c r="M1044" s="263"/>
      <c r="N1044" s="61">
        <v>26</v>
      </c>
      <c r="O1044" s="61">
        <v>26</v>
      </c>
      <c r="P1044" s="264"/>
      <c r="Q1044" s="264"/>
      <c r="R1044" s="36">
        <v>0</v>
      </c>
      <c r="S1044" s="37">
        <v>26000</v>
      </c>
      <c r="T1044" s="62">
        <v>26</v>
      </c>
      <c r="U1044" s="20"/>
      <c r="V1044" s="17" t="s">
        <v>1</v>
      </c>
      <c r="W1044" s="47">
        <f t="shared" si="34"/>
        <v>100</v>
      </c>
      <c r="X1044" s="47">
        <f t="shared" si="35"/>
        <v>100</v>
      </c>
    </row>
    <row r="1045" spans="1:24" ht="22.5">
      <c r="A1045" s="19"/>
      <c r="B1045" s="57" t="s">
        <v>14</v>
      </c>
      <c r="C1045" s="58">
        <v>18</v>
      </c>
      <c r="D1045" s="59">
        <v>7</v>
      </c>
      <c r="E1045" s="59">
        <v>5</v>
      </c>
      <c r="F1045" s="60" t="s">
        <v>13</v>
      </c>
      <c r="G1045" s="58" t="s">
        <v>2</v>
      </c>
      <c r="H1045" s="262"/>
      <c r="I1045" s="262"/>
      <c r="J1045" s="262"/>
      <c r="K1045" s="262"/>
      <c r="L1045" s="262"/>
      <c r="M1045" s="263"/>
      <c r="N1045" s="61">
        <v>239.5</v>
      </c>
      <c r="O1045" s="61">
        <v>239.5</v>
      </c>
      <c r="P1045" s="264"/>
      <c r="Q1045" s="264"/>
      <c r="R1045" s="36">
        <v>0</v>
      </c>
      <c r="S1045" s="37">
        <v>174892.31</v>
      </c>
      <c r="T1045" s="62">
        <v>174.9</v>
      </c>
      <c r="U1045" s="20"/>
      <c r="V1045" s="17" t="s">
        <v>1</v>
      </c>
      <c r="W1045" s="47">
        <f t="shared" si="34"/>
        <v>73.027139874739049</v>
      </c>
      <c r="X1045" s="47">
        <f t="shared" si="35"/>
        <v>73.027139874739049</v>
      </c>
    </row>
    <row r="1046" spans="1:24" ht="56.25">
      <c r="A1046" s="19"/>
      <c r="B1046" s="57" t="s">
        <v>268</v>
      </c>
      <c r="C1046" s="58">
        <v>18</v>
      </c>
      <c r="D1046" s="59">
        <v>7</v>
      </c>
      <c r="E1046" s="59">
        <v>5</v>
      </c>
      <c r="F1046" s="60" t="s">
        <v>267</v>
      </c>
      <c r="G1046" s="58" t="s">
        <v>2</v>
      </c>
      <c r="H1046" s="262"/>
      <c r="I1046" s="262"/>
      <c r="J1046" s="262"/>
      <c r="K1046" s="262"/>
      <c r="L1046" s="262"/>
      <c r="M1046" s="263"/>
      <c r="N1046" s="61">
        <v>19</v>
      </c>
      <c r="O1046" s="61">
        <v>19</v>
      </c>
      <c r="P1046" s="264"/>
      <c r="Q1046" s="264"/>
      <c r="R1046" s="36">
        <v>0</v>
      </c>
      <c r="S1046" s="37">
        <v>19000</v>
      </c>
      <c r="T1046" s="62">
        <v>19</v>
      </c>
      <c r="U1046" s="20"/>
      <c r="V1046" s="17" t="s">
        <v>1</v>
      </c>
      <c r="W1046" s="47">
        <f t="shared" si="34"/>
        <v>100</v>
      </c>
      <c r="X1046" s="47">
        <f t="shared" si="35"/>
        <v>100</v>
      </c>
    </row>
    <row r="1047" spans="1:24" ht="67.5">
      <c r="A1047" s="19"/>
      <c r="B1047" s="57" t="s">
        <v>266</v>
      </c>
      <c r="C1047" s="58">
        <v>18</v>
      </c>
      <c r="D1047" s="59">
        <v>7</v>
      </c>
      <c r="E1047" s="59">
        <v>5</v>
      </c>
      <c r="F1047" s="60" t="s">
        <v>265</v>
      </c>
      <c r="G1047" s="58" t="s">
        <v>2</v>
      </c>
      <c r="H1047" s="262"/>
      <c r="I1047" s="262"/>
      <c r="J1047" s="262"/>
      <c r="K1047" s="262"/>
      <c r="L1047" s="262"/>
      <c r="M1047" s="263"/>
      <c r="N1047" s="61">
        <v>19</v>
      </c>
      <c r="O1047" s="61">
        <v>19</v>
      </c>
      <c r="P1047" s="264"/>
      <c r="Q1047" s="264"/>
      <c r="R1047" s="36">
        <v>0</v>
      </c>
      <c r="S1047" s="37">
        <v>19000</v>
      </c>
      <c r="T1047" s="62">
        <v>19</v>
      </c>
      <c r="U1047" s="20"/>
      <c r="V1047" s="17" t="s">
        <v>1</v>
      </c>
      <c r="W1047" s="47">
        <f t="shared" si="34"/>
        <v>100</v>
      </c>
      <c r="X1047" s="47">
        <f t="shared" si="35"/>
        <v>100</v>
      </c>
    </row>
    <row r="1048" spans="1:24" ht="22.5">
      <c r="A1048" s="19"/>
      <c r="B1048" s="57" t="s">
        <v>42</v>
      </c>
      <c r="C1048" s="58">
        <v>18</v>
      </c>
      <c r="D1048" s="59">
        <v>7</v>
      </c>
      <c r="E1048" s="59">
        <v>5</v>
      </c>
      <c r="F1048" s="60" t="s">
        <v>264</v>
      </c>
      <c r="G1048" s="58" t="s">
        <v>2</v>
      </c>
      <c r="H1048" s="262"/>
      <c r="I1048" s="262"/>
      <c r="J1048" s="262"/>
      <c r="K1048" s="262"/>
      <c r="L1048" s="262"/>
      <c r="M1048" s="263"/>
      <c r="N1048" s="61">
        <v>19</v>
      </c>
      <c r="O1048" s="61">
        <v>19</v>
      </c>
      <c r="P1048" s="264"/>
      <c r="Q1048" s="264"/>
      <c r="R1048" s="36">
        <v>0</v>
      </c>
      <c r="S1048" s="37">
        <v>19000</v>
      </c>
      <c r="T1048" s="62">
        <v>19</v>
      </c>
      <c r="U1048" s="20"/>
      <c r="V1048" s="17" t="s">
        <v>1</v>
      </c>
      <c r="W1048" s="47">
        <f t="shared" si="34"/>
        <v>100</v>
      </c>
      <c r="X1048" s="47">
        <f t="shared" si="35"/>
        <v>100</v>
      </c>
    </row>
    <row r="1049" spans="1:24" ht="22.5">
      <c r="A1049" s="19"/>
      <c r="B1049" s="57" t="s">
        <v>37</v>
      </c>
      <c r="C1049" s="58">
        <v>18</v>
      </c>
      <c r="D1049" s="59">
        <v>7</v>
      </c>
      <c r="E1049" s="59">
        <v>5</v>
      </c>
      <c r="F1049" s="60" t="s">
        <v>264</v>
      </c>
      <c r="G1049" s="58" t="s">
        <v>36</v>
      </c>
      <c r="H1049" s="262"/>
      <c r="I1049" s="262"/>
      <c r="J1049" s="262"/>
      <c r="K1049" s="262"/>
      <c r="L1049" s="262"/>
      <c r="M1049" s="263"/>
      <c r="N1049" s="61">
        <v>19</v>
      </c>
      <c r="O1049" s="61">
        <v>19</v>
      </c>
      <c r="P1049" s="264"/>
      <c r="Q1049" s="264"/>
      <c r="R1049" s="36">
        <v>0</v>
      </c>
      <c r="S1049" s="37">
        <v>19000</v>
      </c>
      <c r="T1049" s="62">
        <v>19</v>
      </c>
      <c r="U1049" s="20"/>
      <c r="V1049" s="17" t="s">
        <v>1</v>
      </c>
      <c r="W1049" s="47">
        <f t="shared" si="34"/>
        <v>100</v>
      </c>
      <c r="X1049" s="47">
        <f t="shared" si="35"/>
        <v>100</v>
      </c>
    </row>
    <row r="1050" spans="1:24" ht="22.5">
      <c r="A1050" s="19"/>
      <c r="B1050" s="57" t="s">
        <v>35</v>
      </c>
      <c r="C1050" s="58">
        <v>18</v>
      </c>
      <c r="D1050" s="59">
        <v>7</v>
      </c>
      <c r="E1050" s="59">
        <v>5</v>
      </c>
      <c r="F1050" s="60" t="s">
        <v>264</v>
      </c>
      <c r="G1050" s="58" t="s">
        <v>33</v>
      </c>
      <c r="H1050" s="262"/>
      <c r="I1050" s="262"/>
      <c r="J1050" s="262"/>
      <c r="K1050" s="262"/>
      <c r="L1050" s="262"/>
      <c r="M1050" s="263"/>
      <c r="N1050" s="61">
        <v>19</v>
      </c>
      <c r="O1050" s="61">
        <v>19</v>
      </c>
      <c r="P1050" s="264"/>
      <c r="Q1050" s="264"/>
      <c r="R1050" s="36">
        <v>0</v>
      </c>
      <c r="S1050" s="37">
        <v>19000</v>
      </c>
      <c r="T1050" s="62">
        <v>19</v>
      </c>
      <c r="U1050" s="20"/>
      <c r="V1050" s="17" t="s">
        <v>1</v>
      </c>
      <c r="W1050" s="47">
        <f t="shared" si="34"/>
        <v>100</v>
      </c>
      <c r="X1050" s="47">
        <f t="shared" si="35"/>
        <v>100</v>
      </c>
    </row>
    <row r="1051" spans="1:24" ht="22.5">
      <c r="A1051" s="19"/>
      <c r="B1051" s="57" t="s">
        <v>158</v>
      </c>
      <c r="C1051" s="58">
        <v>18</v>
      </c>
      <c r="D1051" s="59">
        <v>7</v>
      </c>
      <c r="E1051" s="59">
        <v>5</v>
      </c>
      <c r="F1051" s="60" t="s">
        <v>157</v>
      </c>
      <c r="G1051" s="58" t="s">
        <v>2</v>
      </c>
      <c r="H1051" s="262"/>
      <c r="I1051" s="262"/>
      <c r="J1051" s="262"/>
      <c r="K1051" s="262"/>
      <c r="L1051" s="262"/>
      <c r="M1051" s="263"/>
      <c r="N1051" s="61">
        <v>200.5</v>
      </c>
      <c r="O1051" s="61">
        <v>200.5</v>
      </c>
      <c r="P1051" s="264"/>
      <c r="Q1051" s="264"/>
      <c r="R1051" s="36">
        <v>0</v>
      </c>
      <c r="S1051" s="37">
        <v>137892.31</v>
      </c>
      <c r="T1051" s="62">
        <v>137.9</v>
      </c>
      <c r="U1051" s="20"/>
      <c r="V1051" s="17" t="s">
        <v>1</v>
      </c>
      <c r="W1051" s="47">
        <f t="shared" si="34"/>
        <v>68.778054862842893</v>
      </c>
      <c r="X1051" s="47">
        <f t="shared" si="35"/>
        <v>68.778054862842893</v>
      </c>
    </row>
    <row r="1052" spans="1:24" ht="33.75">
      <c r="A1052" s="19"/>
      <c r="B1052" s="57" t="s">
        <v>263</v>
      </c>
      <c r="C1052" s="58">
        <v>18</v>
      </c>
      <c r="D1052" s="59">
        <v>7</v>
      </c>
      <c r="E1052" s="59">
        <v>5</v>
      </c>
      <c r="F1052" s="60" t="s">
        <v>262</v>
      </c>
      <c r="G1052" s="58" t="s">
        <v>2</v>
      </c>
      <c r="H1052" s="262"/>
      <c r="I1052" s="262"/>
      <c r="J1052" s="262"/>
      <c r="K1052" s="262"/>
      <c r="L1052" s="262"/>
      <c r="M1052" s="263"/>
      <c r="N1052" s="61">
        <v>200.5</v>
      </c>
      <c r="O1052" s="61">
        <v>200.5</v>
      </c>
      <c r="P1052" s="264"/>
      <c r="Q1052" s="264"/>
      <c r="R1052" s="36">
        <v>0</v>
      </c>
      <c r="S1052" s="37">
        <v>137892.31</v>
      </c>
      <c r="T1052" s="62">
        <v>137.9</v>
      </c>
      <c r="U1052" s="20"/>
      <c r="V1052" s="17" t="s">
        <v>1</v>
      </c>
      <c r="W1052" s="47">
        <f t="shared" si="34"/>
        <v>68.778054862842893</v>
      </c>
      <c r="X1052" s="47">
        <f t="shared" si="35"/>
        <v>68.778054862842893</v>
      </c>
    </row>
    <row r="1053" spans="1:24" ht="22.5">
      <c r="A1053" s="19"/>
      <c r="B1053" s="57" t="s">
        <v>261</v>
      </c>
      <c r="C1053" s="58">
        <v>18</v>
      </c>
      <c r="D1053" s="59">
        <v>7</v>
      </c>
      <c r="E1053" s="59">
        <v>5</v>
      </c>
      <c r="F1053" s="60" t="s">
        <v>260</v>
      </c>
      <c r="G1053" s="58" t="s">
        <v>2</v>
      </c>
      <c r="H1053" s="262"/>
      <c r="I1053" s="262"/>
      <c r="J1053" s="262"/>
      <c r="K1053" s="262"/>
      <c r="L1053" s="262"/>
      <c r="M1053" s="263"/>
      <c r="N1053" s="61">
        <v>200.5</v>
      </c>
      <c r="O1053" s="61">
        <v>200.5</v>
      </c>
      <c r="P1053" s="264"/>
      <c r="Q1053" s="264"/>
      <c r="R1053" s="36">
        <v>0</v>
      </c>
      <c r="S1053" s="37">
        <v>137892.31</v>
      </c>
      <c r="T1053" s="62">
        <v>137.9</v>
      </c>
      <c r="U1053" s="20"/>
      <c r="V1053" s="17" t="s">
        <v>1</v>
      </c>
      <c r="W1053" s="47">
        <f t="shared" si="34"/>
        <v>68.778054862842893</v>
      </c>
      <c r="X1053" s="47">
        <f t="shared" si="35"/>
        <v>68.778054862842893</v>
      </c>
    </row>
    <row r="1054" spans="1:24" ht="22.5">
      <c r="A1054" s="19"/>
      <c r="B1054" s="57" t="s">
        <v>37</v>
      </c>
      <c r="C1054" s="58">
        <v>18</v>
      </c>
      <c r="D1054" s="59">
        <v>7</v>
      </c>
      <c r="E1054" s="59">
        <v>5</v>
      </c>
      <c r="F1054" s="60" t="s">
        <v>260</v>
      </c>
      <c r="G1054" s="58" t="s">
        <v>36</v>
      </c>
      <c r="H1054" s="262"/>
      <c r="I1054" s="262"/>
      <c r="J1054" s="262"/>
      <c r="K1054" s="262"/>
      <c r="L1054" s="262"/>
      <c r="M1054" s="263"/>
      <c r="N1054" s="61">
        <v>200.5</v>
      </c>
      <c r="O1054" s="61">
        <v>200.5</v>
      </c>
      <c r="P1054" s="264"/>
      <c r="Q1054" s="264"/>
      <c r="R1054" s="36">
        <v>0</v>
      </c>
      <c r="S1054" s="37">
        <v>137892.31</v>
      </c>
      <c r="T1054" s="62">
        <v>137.9</v>
      </c>
      <c r="U1054" s="20"/>
      <c r="V1054" s="17" t="s">
        <v>1</v>
      </c>
      <c r="W1054" s="47">
        <f t="shared" si="34"/>
        <v>68.778054862842893</v>
      </c>
      <c r="X1054" s="47">
        <f t="shared" si="35"/>
        <v>68.778054862842893</v>
      </c>
    </row>
    <row r="1055" spans="1:24" ht="22.5">
      <c r="A1055" s="19"/>
      <c r="B1055" s="57" t="s">
        <v>35</v>
      </c>
      <c r="C1055" s="58">
        <v>18</v>
      </c>
      <c r="D1055" s="59">
        <v>7</v>
      </c>
      <c r="E1055" s="59">
        <v>5</v>
      </c>
      <c r="F1055" s="60" t="s">
        <v>260</v>
      </c>
      <c r="G1055" s="58" t="s">
        <v>33</v>
      </c>
      <c r="H1055" s="262"/>
      <c r="I1055" s="262"/>
      <c r="J1055" s="262"/>
      <c r="K1055" s="262"/>
      <c r="L1055" s="262"/>
      <c r="M1055" s="263"/>
      <c r="N1055" s="61">
        <v>200.5</v>
      </c>
      <c r="O1055" s="61">
        <v>200.5</v>
      </c>
      <c r="P1055" s="264"/>
      <c r="Q1055" s="264"/>
      <c r="R1055" s="36">
        <v>0</v>
      </c>
      <c r="S1055" s="37">
        <v>137892.31</v>
      </c>
      <c r="T1055" s="62">
        <v>137.9</v>
      </c>
      <c r="U1055" s="20"/>
      <c r="V1055" s="17" t="s">
        <v>1</v>
      </c>
      <c r="W1055" s="47">
        <f t="shared" si="34"/>
        <v>68.778054862842893</v>
      </c>
      <c r="X1055" s="47">
        <f t="shared" si="35"/>
        <v>68.778054862842893</v>
      </c>
    </row>
    <row r="1056" spans="1:24">
      <c r="A1056" s="19"/>
      <c r="B1056" s="57" t="s">
        <v>177</v>
      </c>
      <c r="C1056" s="58">
        <v>18</v>
      </c>
      <c r="D1056" s="59">
        <v>7</v>
      </c>
      <c r="E1056" s="59">
        <v>5</v>
      </c>
      <c r="F1056" s="60" t="s">
        <v>259</v>
      </c>
      <c r="G1056" s="58" t="s">
        <v>2</v>
      </c>
      <c r="H1056" s="262"/>
      <c r="I1056" s="262"/>
      <c r="J1056" s="262"/>
      <c r="K1056" s="262"/>
      <c r="L1056" s="262"/>
      <c r="M1056" s="263"/>
      <c r="N1056" s="61">
        <v>20</v>
      </c>
      <c r="O1056" s="61">
        <v>20</v>
      </c>
      <c r="P1056" s="264"/>
      <c r="Q1056" s="264"/>
      <c r="R1056" s="36">
        <v>0</v>
      </c>
      <c r="S1056" s="37">
        <v>18000</v>
      </c>
      <c r="T1056" s="62">
        <v>18</v>
      </c>
      <c r="U1056" s="20"/>
      <c r="V1056" s="17" t="s">
        <v>1</v>
      </c>
      <c r="W1056" s="47">
        <f t="shared" si="34"/>
        <v>90</v>
      </c>
      <c r="X1056" s="47">
        <f t="shared" si="35"/>
        <v>90</v>
      </c>
    </row>
    <row r="1057" spans="1:24" ht="22.5">
      <c r="A1057" s="19"/>
      <c r="B1057" s="57" t="s">
        <v>258</v>
      </c>
      <c r="C1057" s="58">
        <v>18</v>
      </c>
      <c r="D1057" s="59">
        <v>7</v>
      </c>
      <c r="E1057" s="59">
        <v>5</v>
      </c>
      <c r="F1057" s="60" t="s">
        <v>257</v>
      </c>
      <c r="G1057" s="58" t="s">
        <v>2</v>
      </c>
      <c r="H1057" s="262"/>
      <c r="I1057" s="262"/>
      <c r="J1057" s="262"/>
      <c r="K1057" s="262"/>
      <c r="L1057" s="262"/>
      <c r="M1057" s="263"/>
      <c r="N1057" s="61">
        <v>20</v>
      </c>
      <c r="O1057" s="61">
        <v>20</v>
      </c>
      <c r="P1057" s="264"/>
      <c r="Q1057" s="264"/>
      <c r="R1057" s="36">
        <v>0</v>
      </c>
      <c r="S1057" s="37">
        <v>18000</v>
      </c>
      <c r="T1057" s="62">
        <v>18</v>
      </c>
      <c r="U1057" s="20"/>
      <c r="V1057" s="17" t="s">
        <v>1</v>
      </c>
      <c r="W1057" s="47">
        <f t="shared" si="34"/>
        <v>90</v>
      </c>
      <c r="X1057" s="47">
        <f t="shared" si="35"/>
        <v>90</v>
      </c>
    </row>
    <row r="1058" spans="1:24" ht="33.75">
      <c r="A1058" s="19"/>
      <c r="B1058" s="57" t="s">
        <v>256</v>
      </c>
      <c r="C1058" s="58">
        <v>18</v>
      </c>
      <c r="D1058" s="59">
        <v>7</v>
      </c>
      <c r="E1058" s="59">
        <v>5</v>
      </c>
      <c r="F1058" s="60" t="s">
        <v>255</v>
      </c>
      <c r="G1058" s="58" t="s">
        <v>2</v>
      </c>
      <c r="H1058" s="262"/>
      <c r="I1058" s="262"/>
      <c r="J1058" s="262"/>
      <c r="K1058" s="262"/>
      <c r="L1058" s="262"/>
      <c r="M1058" s="263"/>
      <c r="N1058" s="61">
        <v>20</v>
      </c>
      <c r="O1058" s="61">
        <v>20</v>
      </c>
      <c r="P1058" s="264"/>
      <c r="Q1058" s="264"/>
      <c r="R1058" s="36">
        <v>0</v>
      </c>
      <c r="S1058" s="37">
        <v>18000</v>
      </c>
      <c r="T1058" s="62">
        <v>18</v>
      </c>
      <c r="U1058" s="20"/>
      <c r="V1058" s="17" t="s">
        <v>1</v>
      </c>
      <c r="W1058" s="47">
        <f t="shared" si="34"/>
        <v>90</v>
      </c>
      <c r="X1058" s="47">
        <f t="shared" si="35"/>
        <v>90</v>
      </c>
    </row>
    <row r="1059" spans="1:24" ht="22.5">
      <c r="A1059" s="19"/>
      <c r="B1059" s="57" t="s">
        <v>37</v>
      </c>
      <c r="C1059" s="58">
        <v>18</v>
      </c>
      <c r="D1059" s="59">
        <v>7</v>
      </c>
      <c r="E1059" s="59">
        <v>5</v>
      </c>
      <c r="F1059" s="60" t="s">
        <v>255</v>
      </c>
      <c r="G1059" s="58" t="s">
        <v>36</v>
      </c>
      <c r="H1059" s="262"/>
      <c r="I1059" s="262"/>
      <c r="J1059" s="262"/>
      <c r="K1059" s="262"/>
      <c r="L1059" s="262"/>
      <c r="M1059" s="263"/>
      <c r="N1059" s="61">
        <v>20</v>
      </c>
      <c r="O1059" s="61">
        <v>20</v>
      </c>
      <c r="P1059" s="264"/>
      <c r="Q1059" s="264"/>
      <c r="R1059" s="36">
        <v>0</v>
      </c>
      <c r="S1059" s="37">
        <v>18000</v>
      </c>
      <c r="T1059" s="62">
        <v>18</v>
      </c>
      <c r="U1059" s="20"/>
      <c r="V1059" s="17" t="s">
        <v>1</v>
      </c>
      <c r="W1059" s="47">
        <f t="shared" si="34"/>
        <v>90</v>
      </c>
      <c r="X1059" s="47">
        <f t="shared" si="35"/>
        <v>90</v>
      </c>
    </row>
    <row r="1060" spans="1:24" ht="22.5">
      <c r="A1060" s="19"/>
      <c r="B1060" s="57" t="s">
        <v>35</v>
      </c>
      <c r="C1060" s="58">
        <v>18</v>
      </c>
      <c r="D1060" s="59">
        <v>7</v>
      </c>
      <c r="E1060" s="59">
        <v>5</v>
      </c>
      <c r="F1060" s="60" t="s">
        <v>255</v>
      </c>
      <c r="G1060" s="58" t="s">
        <v>33</v>
      </c>
      <c r="H1060" s="262"/>
      <c r="I1060" s="262"/>
      <c r="J1060" s="262"/>
      <c r="K1060" s="262"/>
      <c r="L1060" s="262"/>
      <c r="M1060" s="263"/>
      <c r="N1060" s="61">
        <v>20</v>
      </c>
      <c r="O1060" s="61">
        <v>20</v>
      </c>
      <c r="P1060" s="264"/>
      <c r="Q1060" s="264"/>
      <c r="R1060" s="36">
        <v>0</v>
      </c>
      <c r="S1060" s="37">
        <v>18000</v>
      </c>
      <c r="T1060" s="62">
        <v>18</v>
      </c>
      <c r="U1060" s="20"/>
      <c r="V1060" s="17" t="s">
        <v>1</v>
      </c>
      <c r="W1060" s="47">
        <f t="shared" si="34"/>
        <v>90</v>
      </c>
      <c r="X1060" s="47">
        <f t="shared" si="35"/>
        <v>90</v>
      </c>
    </row>
    <row r="1061" spans="1:24" ht="22.5">
      <c r="A1061" s="19"/>
      <c r="B1061" s="57" t="s">
        <v>31</v>
      </c>
      <c r="C1061" s="58">
        <v>18</v>
      </c>
      <c r="D1061" s="59">
        <v>7</v>
      </c>
      <c r="E1061" s="59">
        <v>5</v>
      </c>
      <c r="F1061" s="60" t="s">
        <v>30</v>
      </c>
      <c r="G1061" s="58" t="s">
        <v>2</v>
      </c>
      <c r="H1061" s="262"/>
      <c r="I1061" s="262"/>
      <c r="J1061" s="262"/>
      <c r="K1061" s="262"/>
      <c r="L1061" s="262"/>
      <c r="M1061" s="263"/>
      <c r="N1061" s="61">
        <v>8</v>
      </c>
      <c r="O1061" s="61">
        <v>8</v>
      </c>
      <c r="P1061" s="264"/>
      <c r="Q1061" s="264"/>
      <c r="R1061" s="36">
        <v>0</v>
      </c>
      <c r="S1061" s="37">
        <v>8000</v>
      </c>
      <c r="T1061" s="62">
        <v>8</v>
      </c>
      <c r="U1061" s="20"/>
      <c r="V1061" s="17" t="s">
        <v>1</v>
      </c>
      <c r="W1061" s="47">
        <f t="shared" si="34"/>
        <v>100</v>
      </c>
      <c r="X1061" s="47">
        <f t="shared" si="35"/>
        <v>100</v>
      </c>
    </row>
    <row r="1062" spans="1:24" ht="33.75">
      <c r="A1062" s="19"/>
      <c r="B1062" s="57" t="s">
        <v>254</v>
      </c>
      <c r="C1062" s="58">
        <v>18</v>
      </c>
      <c r="D1062" s="59">
        <v>7</v>
      </c>
      <c r="E1062" s="59">
        <v>5</v>
      </c>
      <c r="F1062" s="60" t="s">
        <v>253</v>
      </c>
      <c r="G1062" s="58" t="s">
        <v>2</v>
      </c>
      <c r="H1062" s="262"/>
      <c r="I1062" s="262"/>
      <c r="J1062" s="262"/>
      <c r="K1062" s="262"/>
      <c r="L1062" s="262"/>
      <c r="M1062" s="263"/>
      <c r="N1062" s="61">
        <v>8</v>
      </c>
      <c r="O1062" s="61">
        <v>8</v>
      </c>
      <c r="P1062" s="264"/>
      <c r="Q1062" s="264"/>
      <c r="R1062" s="36">
        <v>0</v>
      </c>
      <c r="S1062" s="37">
        <v>8000</v>
      </c>
      <c r="T1062" s="62">
        <v>8</v>
      </c>
      <c r="U1062" s="20"/>
      <c r="V1062" s="17" t="s">
        <v>1</v>
      </c>
      <c r="W1062" s="47">
        <f t="shared" si="34"/>
        <v>100</v>
      </c>
      <c r="X1062" s="47">
        <f t="shared" si="35"/>
        <v>100</v>
      </c>
    </row>
    <row r="1063" spans="1:24" ht="33.75">
      <c r="A1063" s="19"/>
      <c r="B1063" s="57" t="s">
        <v>252</v>
      </c>
      <c r="C1063" s="58">
        <v>18</v>
      </c>
      <c r="D1063" s="59">
        <v>7</v>
      </c>
      <c r="E1063" s="59">
        <v>5</v>
      </c>
      <c r="F1063" s="60" t="s">
        <v>251</v>
      </c>
      <c r="G1063" s="58" t="s">
        <v>2</v>
      </c>
      <c r="H1063" s="262"/>
      <c r="I1063" s="262"/>
      <c r="J1063" s="262"/>
      <c r="K1063" s="262"/>
      <c r="L1063" s="262"/>
      <c r="M1063" s="263"/>
      <c r="N1063" s="61">
        <v>8</v>
      </c>
      <c r="O1063" s="61">
        <v>8</v>
      </c>
      <c r="P1063" s="264"/>
      <c r="Q1063" s="264"/>
      <c r="R1063" s="36">
        <v>0</v>
      </c>
      <c r="S1063" s="37">
        <v>8000</v>
      </c>
      <c r="T1063" s="62">
        <v>8</v>
      </c>
      <c r="U1063" s="20"/>
      <c r="V1063" s="17" t="s">
        <v>1</v>
      </c>
      <c r="W1063" s="47">
        <f t="shared" si="34"/>
        <v>100</v>
      </c>
      <c r="X1063" s="47">
        <f t="shared" si="35"/>
        <v>100</v>
      </c>
    </row>
    <row r="1064" spans="1:24" ht="22.5">
      <c r="A1064" s="19"/>
      <c r="B1064" s="57" t="s">
        <v>42</v>
      </c>
      <c r="C1064" s="58">
        <v>18</v>
      </c>
      <c r="D1064" s="59">
        <v>7</v>
      </c>
      <c r="E1064" s="59">
        <v>5</v>
      </c>
      <c r="F1064" s="60" t="s">
        <v>250</v>
      </c>
      <c r="G1064" s="58" t="s">
        <v>2</v>
      </c>
      <c r="H1064" s="262"/>
      <c r="I1064" s="262"/>
      <c r="J1064" s="262"/>
      <c r="K1064" s="262"/>
      <c r="L1064" s="262"/>
      <c r="M1064" s="263"/>
      <c r="N1064" s="61">
        <v>8</v>
      </c>
      <c r="O1064" s="61">
        <v>8</v>
      </c>
      <c r="P1064" s="264"/>
      <c r="Q1064" s="264"/>
      <c r="R1064" s="36">
        <v>0</v>
      </c>
      <c r="S1064" s="37">
        <v>8000</v>
      </c>
      <c r="T1064" s="62">
        <v>8</v>
      </c>
      <c r="U1064" s="20"/>
      <c r="V1064" s="17" t="s">
        <v>1</v>
      </c>
      <c r="W1064" s="47">
        <f t="shared" si="34"/>
        <v>100</v>
      </c>
      <c r="X1064" s="47">
        <f t="shared" si="35"/>
        <v>100</v>
      </c>
    </row>
    <row r="1065" spans="1:24" ht="22.5">
      <c r="A1065" s="19"/>
      <c r="B1065" s="57" t="s">
        <v>37</v>
      </c>
      <c r="C1065" s="58">
        <v>18</v>
      </c>
      <c r="D1065" s="59">
        <v>7</v>
      </c>
      <c r="E1065" s="59">
        <v>5</v>
      </c>
      <c r="F1065" s="60" t="s">
        <v>250</v>
      </c>
      <c r="G1065" s="58" t="s">
        <v>36</v>
      </c>
      <c r="H1065" s="262"/>
      <c r="I1065" s="262"/>
      <c r="J1065" s="262"/>
      <c r="K1065" s="262"/>
      <c r="L1065" s="262"/>
      <c r="M1065" s="263"/>
      <c r="N1065" s="61">
        <v>8</v>
      </c>
      <c r="O1065" s="61">
        <v>8</v>
      </c>
      <c r="P1065" s="264"/>
      <c r="Q1065" s="264"/>
      <c r="R1065" s="36">
        <v>0</v>
      </c>
      <c r="S1065" s="37">
        <v>8000</v>
      </c>
      <c r="T1065" s="62">
        <v>8</v>
      </c>
      <c r="U1065" s="20"/>
      <c r="V1065" s="17" t="s">
        <v>1</v>
      </c>
      <c r="W1065" s="47">
        <f t="shared" si="34"/>
        <v>100</v>
      </c>
      <c r="X1065" s="47">
        <f t="shared" si="35"/>
        <v>100</v>
      </c>
    </row>
    <row r="1066" spans="1:24" ht="22.5">
      <c r="A1066" s="19"/>
      <c r="B1066" s="57" t="s">
        <v>35</v>
      </c>
      <c r="C1066" s="58">
        <v>18</v>
      </c>
      <c r="D1066" s="59">
        <v>7</v>
      </c>
      <c r="E1066" s="59">
        <v>5</v>
      </c>
      <c r="F1066" s="60" t="s">
        <v>250</v>
      </c>
      <c r="G1066" s="58" t="s">
        <v>33</v>
      </c>
      <c r="H1066" s="262"/>
      <c r="I1066" s="262"/>
      <c r="J1066" s="262"/>
      <c r="K1066" s="262"/>
      <c r="L1066" s="262"/>
      <c r="M1066" s="263"/>
      <c r="N1066" s="61">
        <v>8</v>
      </c>
      <c r="O1066" s="61">
        <v>8</v>
      </c>
      <c r="P1066" s="264"/>
      <c r="Q1066" s="264"/>
      <c r="R1066" s="36">
        <v>0</v>
      </c>
      <c r="S1066" s="37">
        <v>8000</v>
      </c>
      <c r="T1066" s="62">
        <v>8</v>
      </c>
      <c r="U1066" s="20"/>
      <c r="V1066" s="17" t="s">
        <v>1</v>
      </c>
      <c r="W1066" s="47">
        <f t="shared" si="34"/>
        <v>100</v>
      </c>
      <c r="X1066" s="47">
        <f t="shared" si="35"/>
        <v>100</v>
      </c>
    </row>
    <row r="1067" spans="1:24">
      <c r="A1067" s="19"/>
      <c r="B1067" s="57" t="s">
        <v>249</v>
      </c>
      <c r="C1067" s="58">
        <v>18</v>
      </c>
      <c r="D1067" s="59">
        <v>7</v>
      </c>
      <c r="E1067" s="59">
        <v>7</v>
      </c>
      <c r="F1067" s="60" t="s">
        <v>15</v>
      </c>
      <c r="G1067" s="58" t="s">
        <v>2</v>
      </c>
      <c r="H1067" s="262"/>
      <c r="I1067" s="262"/>
      <c r="J1067" s="262"/>
      <c r="K1067" s="262"/>
      <c r="L1067" s="262"/>
      <c r="M1067" s="263"/>
      <c r="N1067" s="61">
        <v>11652.1</v>
      </c>
      <c r="O1067" s="61">
        <v>11652.1</v>
      </c>
      <c r="P1067" s="264"/>
      <c r="Q1067" s="264"/>
      <c r="R1067" s="36">
        <v>0</v>
      </c>
      <c r="S1067" s="37">
        <v>11293300.130000001</v>
      </c>
      <c r="T1067" s="62">
        <v>11293.3</v>
      </c>
      <c r="U1067" s="20"/>
      <c r="V1067" s="17" t="s">
        <v>1</v>
      </c>
      <c r="W1067" s="47">
        <f t="shared" si="34"/>
        <v>96.920726735953167</v>
      </c>
      <c r="X1067" s="47">
        <f t="shared" si="35"/>
        <v>96.920726735953167</v>
      </c>
    </row>
    <row r="1068" spans="1:24" ht="45">
      <c r="A1068" s="19"/>
      <c r="B1068" s="57" t="s">
        <v>92</v>
      </c>
      <c r="C1068" s="58">
        <v>18</v>
      </c>
      <c r="D1068" s="59">
        <v>7</v>
      </c>
      <c r="E1068" s="59">
        <v>7</v>
      </c>
      <c r="F1068" s="60" t="s">
        <v>91</v>
      </c>
      <c r="G1068" s="58" t="s">
        <v>2</v>
      </c>
      <c r="H1068" s="262"/>
      <c r="I1068" s="262"/>
      <c r="J1068" s="262"/>
      <c r="K1068" s="262"/>
      <c r="L1068" s="262"/>
      <c r="M1068" s="263"/>
      <c r="N1068" s="61">
        <v>3836.3</v>
      </c>
      <c r="O1068" s="61">
        <v>3836.3</v>
      </c>
      <c r="P1068" s="264"/>
      <c r="Q1068" s="264"/>
      <c r="R1068" s="36">
        <v>0</v>
      </c>
      <c r="S1068" s="37">
        <v>3599502.16</v>
      </c>
      <c r="T1068" s="62">
        <v>3599.5</v>
      </c>
      <c r="U1068" s="20"/>
      <c r="V1068" s="17" t="s">
        <v>1</v>
      </c>
      <c r="W1068" s="47">
        <f t="shared" si="34"/>
        <v>93.827385762323061</v>
      </c>
      <c r="X1068" s="47">
        <f t="shared" si="35"/>
        <v>93.827385762323061</v>
      </c>
    </row>
    <row r="1069" spans="1:24">
      <c r="A1069" s="19"/>
      <c r="B1069" s="57" t="s">
        <v>177</v>
      </c>
      <c r="C1069" s="58">
        <v>18</v>
      </c>
      <c r="D1069" s="59">
        <v>7</v>
      </c>
      <c r="E1069" s="59">
        <v>7</v>
      </c>
      <c r="F1069" s="60" t="s">
        <v>248</v>
      </c>
      <c r="G1069" s="58" t="s">
        <v>2</v>
      </c>
      <c r="H1069" s="262"/>
      <c r="I1069" s="262"/>
      <c r="J1069" s="262"/>
      <c r="K1069" s="262"/>
      <c r="L1069" s="262"/>
      <c r="M1069" s="263"/>
      <c r="N1069" s="61">
        <v>3836.3</v>
      </c>
      <c r="O1069" s="61">
        <v>3836.3</v>
      </c>
      <c r="P1069" s="264"/>
      <c r="Q1069" s="264"/>
      <c r="R1069" s="36">
        <v>0</v>
      </c>
      <c r="S1069" s="37">
        <v>3599502.16</v>
      </c>
      <c r="T1069" s="62">
        <v>3599.5</v>
      </c>
      <c r="U1069" s="20"/>
      <c r="V1069" s="17" t="s">
        <v>1</v>
      </c>
      <c r="W1069" s="47">
        <f t="shared" si="34"/>
        <v>93.827385762323061</v>
      </c>
      <c r="X1069" s="47">
        <f t="shared" si="35"/>
        <v>93.827385762323061</v>
      </c>
    </row>
    <row r="1070" spans="1:24" ht="45">
      <c r="A1070" s="19"/>
      <c r="B1070" s="57" t="s">
        <v>247</v>
      </c>
      <c r="C1070" s="58">
        <v>18</v>
      </c>
      <c r="D1070" s="59">
        <v>7</v>
      </c>
      <c r="E1070" s="59">
        <v>7</v>
      </c>
      <c r="F1070" s="60" t="s">
        <v>246</v>
      </c>
      <c r="G1070" s="58" t="s">
        <v>2</v>
      </c>
      <c r="H1070" s="262"/>
      <c r="I1070" s="262"/>
      <c r="J1070" s="262"/>
      <c r="K1070" s="262"/>
      <c r="L1070" s="262"/>
      <c r="M1070" s="263"/>
      <c r="N1070" s="61">
        <v>3836.3</v>
      </c>
      <c r="O1070" s="61">
        <v>3836.3</v>
      </c>
      <c r="P1070" s="264"/>
      <c r="Q1070" s="264"/>
      <c r="R1070" s="36">
        <v>0</v>
      </c>
      <c r="S1070" s="37">
        <v>3599502.16</v>
      </c>
      <c r="T1070" s="62">
        <v>3599.5</v>
      </c>
      <c r="U1070" s="20"/>
      <c r="V1070" s="17" t="s">
        <v>1</v>
      </c>
      <c r="W1070" s="47">
        <f t="shared" si="34"/>
        <v>93.827385762323061</v>
      </c>
      <c r="X1070" s="47">
        <f t="shared" si="35"/>
        <v>93.827385762323061</v>
      </c>
    </row>
    <row r="1071" spans="1:24" ht="33.75">
      <c r="A1071" s="19"/>
      <c r="B1071" s="57" t="s">
        <v>173</v>
      </c>
      <c r="C1071" s="58">
        <v>18</v>
      </c>
      <c r="D1071" s="59">
        <v>7</v>
      </c>
      <c r="E1071" s="59">
        <v>7</v>
      </c>
      <c r="F1071" s="60" t="s">
        <v>245</v>
      </c>
      <c r="G1071" s="58" t="s">
        <v>2</v>
      </c>
      <c r="H1071" s="262"/>
      <c r="I1071" s="262"/>
      <c r="J1071" s="262"/>
      <c r="K1071" s="262"/>
      <c r="L1071" s="262"/>
      <c r="M1071" s="263"/>
      <c r="N1071" s="61">
        <v>445.2</v>
      </c>
      <c r="O1071" s="61">
        <v>445.2</v>
      </c>
      <c r="P1071" s="264"/>
      <c r="Q1071" s="264"/>
      <c r="R1071" s="36">
        <v>0</v>
      </c>
      <c r="S1071" s="37">
        <v>304244.21999999997</v>
      </c>
      <c r="T1071" s="62">
        <v>304.2</v>
      </c>
      <c r="U1071" s="20"/>
      <c r="V1071" s="17" t="s">
        <v>1</v>
      </c>
      <c r="W1071" s="47">
        <f t="shared" si="34"/>
        <v>68.328840970350399</v>
      </c>
      <c r="X1071" s="47">
        <f t="shared" si="35"/>
        <v>68.328840970350399</v>
      </c>
    </row>
    <row r="1072" spans="1:24" ht="22.5">
      <c r="A1072" s="19"/>
      <c r="B1072" s="24" t="s">
        <v>37</v>
      </c>
      <c r="C1072" s="31">
        <v>18</v>
      </c>
      <c r="D1072" s="32">
        <v>7</v>
      </c>
      <c r="E1072" s="32">
        <v>7</v>
      </c>
      <c r="F1072" s="30" t="s">
        <v>245</v>
      </c>
      <c r="G1072" s="31" t="s">
        <v>36</v>
      </c>
      <c r="H1072" s="299"/>
      <c r="I1072" s="299"/>
      <c r="J1072" s="299"/>
      <c r="K1072" s="299"/>
      <c r="L1072" s="299"/>
      <c r="M1072" s="300"/>
      <c r="N1072" s="46">
        <v>445.2</v>
      </c>
      <c r="O1072" s="46">
        <v>445.2</v>
      </c>
      <c r="P1072" s="301"/>
      <c r="Q1072" s="301"/>
      <c r="R1072" s="36">
        <v>0</v>
      </c>
      <c r="S1072" s="37">
        <v>304244.21999999997</v>
      </c>
      <c r="T1072" s="41">
        <v>304.2</v>
      </c>
      <c r="U1072" s="20"/>
      <c r="V1072" s="17" t="s">
        <v>1</v>
      </c>
      <c r="W1072" s="47">
        <f t="shared" si="34"/>
        <v>68.328840970350399</v>
      </c>
      <c r="X1072" s="47">
        <f t="shared" si="35"/>
        <v>68.328840970350399</v>
      </c>
    </row>
    <row r="1073" spans="1:24" ht="22.5">
      <c r="A1073" s="19"/>
      <c r="B1073" s="24" t="s">
        <v>35</v>
      </c>
      <c r="C1073" s="31">
        <v>18</v>
      </c>
      <c r="D1073" s="32">
        <v>7</v>
      </c>
      <c r="E1073" s="32">
        <v>7</v>
      </c>
      <c r="F1073" s="30" t="s">
        <v>245</v>
      </c>
      <c r="G1073" s="31" t="s">
        <v>33</v>
      </c>
      <c r="H1073" s="299"/>
      <c r="I1073" s="299"/>
      <c r="J1073" s="299"/>
      <c r="K1073" s="299"/>
      <c r="L1073" s="299"/>
      <c r="M1073" s="300"/>
      <c r="N1073" s="46">
        <v>445.2</v>
      </c>
      <c r="O1073" s="46">
        <v>445.2</v>
      </c>
      <c r="P1073" s="301"/>
      <c r="Q1073" s="301"/>
      <c r="R1073" s="36">
        <v>0</v>
      </c>
      <c r="S1073" s="37">
        <v>304244.21999999997</v>
      </c>
      <c r="T1073" s="41">
        <v>304.2</v>
      </c>
      <c r="U1073" s="20"/>
      <c r="V1073" s="17" t="s">
        <v>1</v>
      </c>
      <c r="W1073" s="47">
        <f t="shared" si="34"/>
        <v>68.328840970350399</v>
      </c>
      <c r="X1073" s="47">
        <f t="shared" si="35"/>
        <v>68.328840970350399</v>
      </c>
    </row>
    <row r="1074" spans="1:24" ht="22.5">
      <c r="A1074" s="19"/>
      <c r="B1074" s="57" t="s">
        <v>171</v>
      </c>
      <c r="C1074" s="58">
        <v>18</v>
      </c>
      <c r="D1074" s="59">
        <v>7</v>
      </c>
      <c r="E1074" s="59">
        <v>7</v>
      </c>
      <c r="F1074" s="60" t="s">
        <v>244</v>
      </c>
      <c r="G1074" s="58" t="s">
        <v>2</v>
      </c>
      <c r="H1074" s="262"/>
      <c r="I1074" s="262"/>
      <c r="J1074" s="262"/>
      <c r="K1074" s="262"/>
      <c r="L1074" s="262"/>
      <c r="M1074" s="263"/>
      <c r="N1074" s="61">
        <v>3391.1</v>
      </c>
      <c r="O1074" s="61">
        <v>3391.1</v>
      </c>
      <c r="P1074" s="264"/>
      <c r="Q1074" s="264"/>
      <c r="R1074" s="36">
        <v>0</v>
      </c>
      <c r="S1074" s="37">
        <v>3295257.94</v>
      </c>
      <c r="T1074" s="62">
        <v>3295.3</v>
      </c>
      <c r="U1074" s="20"/>
      <c r="V1074" s="17" t="s">
        <v>1</v>
      </c>
      <c r="W1074" s="47">
        <f t="shared" si="34"/>
        <v>97.17495797823716</v>
      </c>
      <c r="X1074" s="47">
        <f t="shared" si="35"/>
        <v>97.17495797823716</v>
      </c>
    </row>
    <row r="1075" spans="1:24" ht="56.25">
      <c r="A1075" s="19"/>
      <c r="B1075" s="57" t="s">
        <v>170</v>
      </c>
      <c r="C1075" s="58">
        <v>18</v>
      </c>
      <c r="D1075" s="59">
        <v>7</v>
      </c>
      <c r="E1075" s="59">
        <v>7</v>
      </c>
      <c r="F1075" s="60" t="s">
        <v>244</v>
      </c>
      <c r="G1075" s="58" t="s">
        <v>169</v>
      </c>
      <c r="H1075" s="262"/>
      <c r="I1075" s="262"/>
      <c r="J1075" s="262"/>
      <c r="K1075" s="262"/>
      <c r="L1075" s="262"/>
      <c r="M1075" s="263"/>
      <c r="N1075" s="61">
        <v>3024.8</v>
      </c>
      <c r="O1075" s="61">
        <v>3024.8</v>
      </c>
      <c r="P1075" s="264"/>
      <c r="Q1075" s="264"/>
      <c r="R1075" s="36">
        <v>0</v>
      </c>
      <c r="S1075" s="37">
        <v>3024276.42</v>
      </c>
      <c r="T1075" s="62">
        <v>3024.3</v>
      </c>
      <c r="U1075" s="20"/>
      <c r="V1075" s="17" t="s">
        <v>1</v>
      </c>
      <c r="W1075" s="47">
        <f t="shared" si="34"/>
        <v>99.98346998148638</v>
      </c>
      <c r="X1075" s="47">
        <f t="shared" si="35"/>
        <v>99.98346998148638</v>
      </c>
    </row>
    <row r="1076" spans="1:24">
      <c r="A1076" s="19"/>
      <c r="B1076" s="57" t="s">
        <v>168</v>
      </c>
      <c r="C1076" s="58">
        <v>18</v>
      </c>
      <c r="D1076" s="59">
        <v>7</v>
      </c>
      <c r="E1076" s="59">
        <v>7</v>
      </c>
      <c r="F1076" s="60" t="s">
        <v>244</v>
      </c>
      <c r="G1076" s="58" t="s">
        <v>167</v>
      </c>
      <c r="H1076" s="262"/>
      <c r="I1076" s="262"/>
      <c r="J1076" s="262"/>
      <c r="K1076" s="262"/>
      <c r="L1076" s="262"/>
      <c r="M1076" s="263"/>
      <c r="N1076" s="61">
        <v>3024.8</v>
      </c>
      <c r="O1076" s="61">
        <v>3024.8</v>
      </c>
      <c r="P1076" s="264"/>
      <c r="Q1076" s="264"/>
      <c r="R1076" s="36">
        <v>0</v>
      </c>
      <c r="S1076" s="37">
        <v>3024276.42</v>
      </c>
      <c r="T1076" s="62">
        <v>3024.3</v>
      </c>
      <c r="U1076" s="20"/>
      <c r="V1076" s="17" t="s">
        <v>1</v>
      </c>
      <c r="W1076" s="47">
        <f t="shared" si="34"/>
        <v>99.98346998148638</v>
      </c>
      <c r="X1076" s="47">
        <f t="shared" si="35"/>
        <v>99.98346998148638</v>
      </c>
    </row>
    <row r="1077" spans="1:24" ht="22.5">
      <c r="A1077" s="19"/>
      <c r="B1077" s="57" t="s">
        <v>37</v>
      </c>
      <c r="C1077" s="58">
        <v>18</v>
      </c>
      <c r="D1077" s="59">
        <v>7</v>
      </c>
      <c r="E1077" s="59">
        <v>7</v>
      </c>
      <c r="F1077" s="60" t="s">
        <v>244</v>
      </c>
      <c r="G1077" s="58" t="s">
        <v>36</v>
      </c>
      <c r="H1077" s="262"/>
      <c r="I1077" s="262"/>
      <c r="J1077" s="262"/>
      <c r="K1077" s="262"/>
      <c r="L1077" s="262"/>
      <c r="M1077" s="263"/>
      <c r="N1077" s="61">
        <v>357.3</v>
      </c>
      <c r="O1077" s="61">
        <v>357.3</v>
      </c>
      <c r="P1077" s="264"/>
      <c r="Q1077" s="264"/>
      <c r="R1077" s="36">
        <v>0</v>
      </c>
      <c r="S1077" s="37">
        <v>270741.02</v>
      </c>
      <c r="T1077" s="62">
        <v>270.8</v>
      </c>
      <c r="U1077" s="20"/>
      <c r="V1077" s="17" t="s">
        <v>1</v>
      </c>
      <c r="W1077" s="47">
        <f t="shared" si="34"/>
        <v>75.790652113070252</v>
      </c>
      <c r="X1077" s="47">
        <f t="shared" si="35"/>
        <v>75.790652113070252</v>
      </c>
    </row>
    <row r="1078" spans="1:24" ht="22.5">
      <c r="A1078" s="19"/>
      <c r="B1078" s="57" t="s">
        <v>35</v>
      </c>
      <c r="C1078" s="58">
        <v>18</v>
      </c>
      <c r="D1078" s="59">
        <v>7</v>
      </c>
      <c r="E1078" s="59">
        <v>7</v>
      </c>
      <c r="F1078" s="60" t="s">
        <v>244</v>
      </c>
      <c r="G1078" s="58" t="s">
        <v>33</v>
      </c>
      <c r="H1078" s="262"/>
      <c r="I1078" s="262"/>
      <c r="J1078" s="262"/>
      <c r="K1078" s="262"/>
      <c r="L1078" s="262"/>
      <c r="M1078" s="263"/>
      <c r="N1078" s="61">
        <v>357.3</v>
      </c>
      <c r="O1078" s="61">
        <v>357.3</v>
      </c>
      <c r="P1078" s="264"/>
      <c r="Q1078" s="264"/>
      <c r="R1078" s="36">
        <v>0</v>
      </c>
      <c r="S1078" s="37">
        <v>270741.02</v>
      </c>
      <c r="T1078" s="62">
        <v>270.8</v>
      </c>
      <c r="U1078" s="20"/>
      <c r="V1078" s="17" t="s">
        <v>1</v>
      </c>
      <c r="W1078" s="47">
        <f t="shared" si="34"/>
        <v>75.790652113070252</v>
      </c>
      <c r="X1078" s="47">
        <f t="shared" si="35"/>
        <v>75.790652113070252</v>
      </c>
    </row>
    <row r="1079" spans="1:24">
      <c r="A1079" s="19"/>
      <c r="B1079" s="57" t="s">
        <v>166</v>
      </c>
      <c r="C1079" s="58">
        <v>18</v>
      </c>
      <c r="D1079" s="59">
        <v>7</v>
      </c>
      <c r="E1079" s="59">
        <v>7</v>
      </c>
      <c r="F1079" s="60" t="s">
        <v>244</v>
      </c>
      <c r="G1079" s="58" t="s">
        <v>165</v>
      </c>
      <c r="H1079" s="262"/>
      <c r="I1079" s="262"/>
      <c r="J1079" s="262"/>
      <c r="K1079" s="262"/>
      <c r="L1079" s="262"/>
      <c r="M1079" s="263"/>
      <c r="N1079" s="61">
        <v>9</v>
      </c>
      <c r="O1079" s="61">
        <v>9</v>
      </c>
      <c r="P1079" s="264"/>
      <c r="Q1079" s="264"/>
      <c r="R1079" s="36">
        <v>0</v>
      </c>
      <c r="S1079" s="37">
        <v>240.5</v>
      </c>
      <c r="T1079" s="62">
        <v>0.2</v>
      </c>
      <c r="U1079" s="20"/>
      <c r="V1079" s="17" t="s">
        <v>1</v>
      </c>
      <c r="W1079" s="47">
        <f t="shared" si="34"/>
        <v>2.2222222222222223</v>
      </c>
      <c r="X1079" s="47">
        <f t="shared" si="35"/>
        <v>2.2222222222222223</v>
      </c>
    </row>
    <row r="1080" spans="1:24">
      <c r="A1080" s="19"/>
      <c r="B1080" s="57" t="s">
        <v>164</v>
      </c>
      <c r="C1080" s="58">
        <v>18</v>
      </c>
      <c r="D1080" s="59">
        <v>7</v>
      </c>
      <c r="E1080" s="59">
        <v>7</v>
      </c>
      <c r="F1080" s="60" t="s">
        <v>244</v>
      </c>
      <c r="G1080" s="58" t="s">
        <v>162</v>
      </c>
      <c r="H1080" s="262"/>
      <c r="I1080" s="262"/>
      <c r="J1080" s="262"/>
      <c r="K1080" s="262"/>
      <c r="L1080" s="262"/>
      <c r="M1080" s="263"/>
      <c r="N1080" s="61">
        <v>9</v>
      </c>
      <c r="O1080" s="61">
        <v>9</v>
      </c>
      <c r="P1080" s="264"/>
      <c r="Q1080" s="264"/>
      <c r="R1080" s="36">
        <v>0</v>
      </c>
      <c r="S1080" s="37">
        <v>240.5</v>
      </c>
      <c r="T1080" s="62">
        <v>0.2</v>
      </c>
      <c r="U1080" s="20"/>
      <c r="V1080" s="17" t="s">
        <v>1</v>
      </c>
      <c r="W1080" s="47">
        <f t="shared" si="34"/>
        <v>2.2222222222222223</v>
      </c>
      <c r="X1080" s="47">
        <f t="shared" si="35"/>
        <v>2.2222222222222223</v>
      </c>
    </row>
    <row r="1081" spans="1:24" ht="33.75">
      <c r="A1081" s="19"/>
      <c r="B1081" s="57" t="s">
        <v>76</v>
      </c>
      <c r="C1081" s="58">
        <v>18</v>
      </c>
      <c r="D1081" s="59">
        <v>7</v>
      </c>
      <c r="E1081" s="59">
        <v>7</v>
      </c>
      <c r="F1081" s="60" t="s">
        <v>75</v>
      </c>
      <c r="G1081" s="58" t="s">
        <v>2</v>
      </c>
      <c r="H1081" s="262"/>
      <c r="I1081" s="262"/>
      <c r="J1081" s="262"/>
      <c r="K1081" s="262"/>
      <c r="L1081" s="262"/>
      <c r="M1081" s="263"/>
      <c r="N1081" s="61">
        <v>2278.1</v>
      </c>
      <c r="O1081" s="61">
        <v>2278.1</v>
      </c>
      <c r="P1081" s="264"/>
      <c r="Q1081" s="264"/>
      <c r="R1081" s="36">
        <v>0</v>
      </c>
      <c r="S1081" s="37">
        <v>2156345.4</v>
      </c>
      <c r="T1081" s="62">
        <v>2156.3000000000002</v>
      </c>
      <c r="U1081" s="20"/>
      <c r="V1081" s="17" t="s">
        <v>1</v>
      </c>
      <c r="W1081" s="47">
        <f t="shared" si="34"/>
        <v>94.653439269566746</v>
      </c>
      <c r="X1081" s="47">
        <f t="shared" si="35"/>
        <v>94.653439269566746</v>
      </c>
    </row>
    <row r="1082" spans="1:24">
      <c r="A1082" s="19"/>
      <c r="B1082" s="57" t="s">
        <v>74</v>
      </c>
      <c r="C1082" s="58">
        <v>18</v>
      </c>
      <c r="D1082" s="59">
        <v>7</v>
      </c>
      <c r="E1082" s="59">
        <v>7</v>
      </c>
      <c r="F1082" s="60" t="s">
        <v>73</v>
      </c>
      <c r="G1082" s="58" t="s">
        <v>2</v>
      </c>
      <c r="H1082" s="262"/>
      <c r="I1082" s="262"/>
      <c r="J1082" s="262"/>
      <c r="K1082" s="262"/>
      <c r="L1082" s="262"/>
      <c r="M1082" s="263"/>
      <c r="N1082" s="61">
        <v>120</v>
      </c>
      <c r="O1082" s="61">
        <v>120</v>
      </c>
      <c r="P1082" s="264"/>
      <c r="Q1082" s="264"/>
      <c r="R1082" s="36">
        <v>0</v>
      </c>
      <c r="S1082" s="37">
        <v>89925</v>
      </c>
      <c r="T1082" s="62">
        <v>89.9</v>
      </c>
      <c r="U1082" s="20"/>
      <c r="V1082" s="17" t="s">
        <v>1</v>
      </c>
      <c r="W1082" s="47">
        <f t="shared" si="34"/>
        <v>74.916666666666671</v>
      </c>
      <c r="X1082" s="47">
        <f t="shared" si="35"/>
        <v>74.916666666666671</v>
      </c>
    </row>
    <row r="1083" spans="1:24" ht="22.5">
      <c r="A1083" s="19"/>
      <c r="B1083" s="57" t="s">
        <v>72</v>
      </c>
      <c r="C1083" s="58">
        <v>18</v>
      </c>
      <c r="D1083" s="59">
        <v>7</v>
      </c>
      <c r="E1083" s="59">
        <v>7</v>
      </c>
      <c r="F1083" s="60" t="s">
        <v>71</v>
      </c>
      <c r="G1083" s="58" t="s">
        <v>2</v>
      </c>
      <c r="H1083" s="262"/>
      <c r="I1083" s="262"/>
      <c r="J1083" s="262"/>
      <c r="K1083" s="262"/>
      <c r="L1083" s="262"/>
      <c r="M1083" s="263"/>
      <c r="N1083" s="61">
        <v>120</v>
      </c>
      <c r="O1083" s="61">
        <v>120</v>
      </c>
      <c r="P1083" s="264"/>
      <c r="Q1083" s="264"/>
      <c r="R1083" s="36">
        <v>0</v>
      </c>
      <c r="S1083" s="37">
        <v>89925</v>
      </c>
      <c r="T1083" s="62">
        <v>89.9</v>
      </c>
      <c r="U1083" s="20"/>
      <c r="V1083" s="17" t="s">
        <v>1</v>
      </c>
      <c r="W1083" s="47">
        <f t="shared" si="34"/>
        <v>74.916666666666671</v>
      </c>
      <c r="X1083" s="47">
        <f t="shared" si="35"/>
        <v>74.916666666666671</v>
      </c>
    </row>
    <row r="1084" spans="1:24" ht="22.5">
      <c r="A1084" s="19"/>
      <c r="B1084" s="57" t="s">
        <v>86</v>
      </c>
      <c r="C1084" s="58">
        <v>18</v>
      </c>
      <c r="D1084" s="59">
        <v>7</v>
      </c>
      <c r="E1084" s="59">
        <v>7</v>
      </c>
      <c r="F1084" s="60" t="s">
        <v>243</v>
      </c>
      <c r="G1084" s="58" t="s">
        <v>2</v>
      </c>
      <c r="H1084" s="262"/>
      <c r="I1084" s="262"/>
      <c r="J1084" s="262"/>
      <c r="K1084" s="262"/>
      <c r="L1084" s="262"/>
      <c r="M1084" s="263"/>
      <c r="N1084" s="61">
        <v>120</v>
      </c>
      <c r="O1084" s="61">
        <v>120</v>
      </c>
      <c r="P1084" s="264"/>
      <c r="Q1084" s="264"/>
      <c r="R1084" s="36">
        <v>0</v>
      </c>
      <c r="S1084" s="37">
        <v>89925</v>
      </c>
      <c r="T1084" s="62">
        <v>89.9</v>
      </c>
      <c r="U1084" s="20"/>
      <c r="V1084" s="17" t="s">
        <v>1</v>
      </c>
      <c r="W1084" s="47">
        <f t="shared" si="34"/>
        <v>74.916666666666671</v>
      </c>
      <c r="X1084" s="47">
        <f t="shared" si="35"/>
        <v>74.916666666666671</v>
      </c>
    </row>
    <row r="1085" spans="1:24" ht="22.5">
      <c r="A1085" s="19"/>
      <c r="B1085" s="57" t="s">
        <v>37</v>
      </c>
      <c r="C1085" s="58">
        <v>18</v>
      </c>
      <c r="D1085" s="59">
        <v>7</v>
      </c>
      <c r="E1085" s="59">
        <v>7</v>
      </c>
      <c r="F1085" s="60" t="s">
        <v>243</v>
      </c>
      <c r="G1085" s="58" t="s">
        <v>36</v>
      </c>
      <c r="H1085" s="262"/>
      <c r="I1085" s="262"/>
      <c r="J1085" s="262"/>
      <c r="K1085" s="262"/>
      <c r="L1085" s="262"/>
      <c r="M1085" s="263"/>
      <c r="N1085" s="61">
        <v>120</v>
      </c>
      <c r="O1085" s="61">
        <v>120</v>
      </c>
      <c r="P1085" s="264"/>
      <c r="Q1085" s="264"/>
      <c r="R1085" s="36">
        <v>0</v>
      </c>
      <c r="S1085" s="37">
        <v>89925</v>
      </c>
      <c r="T1085" s="62">
        <v>89.9</v>
      </c>
      <c r="U1085" s="20"/>
      <c r="V1085" s="17" t="s">
        <v>1</v>
      </c>
      <c r="W1085" s="47">
        <f t="shared" si="34"/>
        <v>74.916666666666671</v>
      </c>
      <c r="X1085" s="47">
        <f t="shared" si="35"/>
        <v>74.916666666666671</v>
      </c>
    </row>
    <row r="1086" spans="1:24" ht="22.5">
      <c r="A1086" s="19"/>
      <c r="B1086" s="57" t="s">
        <v>35</v>
      </c>
      <c r="C1086" s="58">
        <v>18</v>
      </c>
      <c r="D1086" s="59">
        <v>7</v>
      </c>
      <c r="E1086" s="59">
        <v>7</v>
      </c>
      <c r="F1086" s="60" t="s">
        <v>243</v>
      </c>
      <c r="G1086" s="58" t="s">
        <v>33</v>
      </c>
      <c r="H1086" s="262"/>
      <c r="I1086" s="262"/>
      <c r="J1086" s="262"/>
      <c r="K1086" s="262"/>
      <c r="L1086" s="262"/>
      <c r="M1086" s="263"/>
      <c r="N1086" s="61">
        <v>120</v>
      </c>
      <c r="O1086" s="61">
        <v>120</v>
      </c>
      <c r="P1086" s="264"/>
      <c r="Q1086" s="264"/>
      <c r="R1086" s="36">
        <v>0</v>
      </c>
      <c r="S1086" s="37">
        <v>89925</v>
      </c>
      <c r="T1086" s="62">
        <v>89.9</v>
      </c>
      <c r="U1086" s="20"/>
      <c r="V1086" s="17" t="s">
        <v>1</v>
      </c>
      <c r="W1086" s="47">
        <f t="shared" si="34"/>
        <v>74.916666666666671</v>
      </c>
      <c r="X1086" s="47">
        <f t="shared" si="35"/>
        <v>74.916666666666671</v>
      </c>
    </row>
    <row r="1087" spans="1:24" ht="33.75">
      <c r="A1087" s="19"/>
      <c r="B1087" s="57" t="s">
        <v>242</v>
      </c>
      <c r="C1087" s="58">
        <v>18</v>
      </c>
      <c r="D1087" s="59">
        <v>7</v>
      </c>
      <c r="E1087" s="59">
        <v>7</v>
      </c>
      <c r="F1087" s="60" t="s">
        <v>241</v>
      </c>
      <c r="G1087" s="58" t="s">
        <v>2</v>
      </c>
      <c r="H1087" s="262"/>
      <c r="I1087" s="262"/>
      <c r="J1087" s="262"/>
      <c r="K1087" s="262"/>
      <c r="L1087" s="262"/>
      <c r="M1087" s="263"/>
      <c r="N1087" s="61">
        <v>2158.1</v>
      </c>
      <c r="O1087" s="61">
        <v>2158.1</v>
      </c>
      <c r="P1087" s="264"/>
      <c r="Q1087" s="264"/>
      <c r="R1087" s="36">
        <v>0</v>
      </c>
      <c r="S1087" s="37">
        <v>2066420.4</v>
      </c>
      <c r="T1087" s="62">
        <v>2066.4</v>
      </c>
      <c r="U1087" s="20"/>
      <c r="V1087" s="17" t="s">
        <v>1</v>
      </c>
      <c r="W1087" s="47">
        <f t="shared" si="34"/>
        <v>95.750891988323076</v>
      </c>
      <c r="X1087" s="47">
        <f t="shared" si="35"/>
        <v>95.750891988323076</v>
      </c>
    </row>
    <row r="1088" spans="1:24" ht="33.75">
      <c r="A1088" s="19"/>
      <c r="B1088" s="57" t="s">
        <v>240</v>
      </c>
      <c r="C1088" s="58">
        <v>18</v>
      </c>
      <c r="D1088" s="59">
        <v>7</v>
      </c>
      <c r="E1088" s="59">
        <v>7</v>
      </c>
      <c r="F1088" s="60" t="s">
        <v>239</v>
      </c>
      <c r="G1088" s="58" t="s">
        <v>2</v>
      </c>
      <c r="H1088" s="262"/>
      <c r="I1088" s="262"/>
      <c r="J1088" s="262"/>
      <c r="K1088" s="262"/>
      <c r="L1088" s="262"/>
      <c r="M1088" s="263"/>
      <c r="N1088" s="61">
        <v>2158.1</v>
      </c>
      <c r="O1088" s="61">
        <v>2158.1</v>
      </c>
      <c r="P1088" s="264"/>
      <c r="Q1088" s="264"/>
      <c r="R1088" s="36">
        <v>0</v>
      </c>
      <c r="S1088" s="37">
        <v>2066420.4</v>
      </c>
      <c r="T1088" s="62">
        <v>2066.4</v>
      </c>
      <c r="U1088" s="20"/>
      <c r="V1088" s="17" t="s">
        <v>1</v>
      </c>
      <c r="W1088" s="47">
        <f t="shared" si="34"/>
        <v>95.750891988323076</v>
      </c>
      <c r="X1088" s="47">
        <f t="shared" si="35"/>
        <v>95.750891988323076</v>
      </c>
    </row>
    <row r="1089" spans="1:24" ht="22.5">
      <c r="A1089" s="19"/>
      <c r="B1089" s="57" t="s">
        <v>238</v>
      </c>
      <c r="C1089" s="58">
        <v>18</v>
      </c>
      <c r="D1089" s="59">
        <v>7</v>
      </c>
      <c r="E1089" s="59">
        <v>7</v>
      </c>
      <c r="F1089" s="60" t="s">
        <v>237</v>
      </c>
      <c r="G1089" s="58" t="s">
        <v>2</v>
      </c>
      <c r="H1089" s="262"/>
      <c r="I1089" s="262"/>
      <c r="J1089" s="262"/>
      <c r="K1089" s="262"/>
      <c r="L1089" s="262"/>
      <c r="M1089" s="263"/>
      <c r="N1089" s="61">
        <v>2158.1</v>
      </c>
      <c r="O1089" s="61">
        <v>2158.1</v>
      </c>
      <c r="P1089" s="264"/>
      <c r="Q1089" s="264"/>
      <c r="R1089" s="36">
        <v>0</v>
      </c>
      <c r="S1089" s="37">
        <v>2066420.4</v>
      </c>
      <c r="T1089" s="62">
        <v>2066.4</v>
      </c>
      <c r="U1089" s="20"/>
      <c r="V1089" s="17" t="s">
        <v>1</v>
      </c>
      <c r="W1089" s="47">
        <f t="shared" si="34"/>
        <v>95.750891988323076</v>
      </c>
      <c r="X1089" s="47">
        <f t="shared" si="35"/>
        <v>95.750891988323076</v>
      </c>
    </row>
    <row r="1090" spans="1:24">
      <c r="A1090" s="19"/>
      <c r="B1090" s="57" t="s">
        <v>102</v>
      </c>
      <c r="C1090" s="58">
        <v>18</v>
      </c>
      <c r="D1090" s="59">
        <v>7</v>
      </c>
      <c r="E1090" s="59">
        <v>7</v>
      </c>
      <c r="F1090" s="60" t="s">
        <v>237</v>
      </c>
      <c r="G1090" s="58" t="s">
        <v>101</v>
      </c>
      <c r="H1090" s="262"/>
      <c r="I1090" s="262"/>
      <c r="J1090" s="262"/>
      <c r="K1090" s="262"/>
      <c r="L1090" s="262"/>
      <c r="M1090" s="263"/>
      <c r="N1090" s="61">
        <v>1068.0999999999999</v>
      </c>
      <c r="O1090" s="61">
        <v>1068.0999999999999</v>
      </c>
      <c r="P1090" s="264"/>
      <c r="Q1090" s="264"/>
      <c r="R1090" s="36">
        <v>0</v>
      </c>
      <c r="S1090" s="37">
        <v>979070.4</v>
      </c>
      <c r="T1090" s="62">
        <v>979.1</v>
      </c>
      <c r="U1090" s="20"/>
      <c r="V1090" s="17" t="s">
        <v>1</v>
      </c>
      <c r="W1090" s="47">
        <f t="shared" si="34"/>
        <v>91.667446868270773</v>
      </c>
      <c r="X1090" s="47">
        <f t="shared" si="35"/>
        <v>91.667446868270773</v>
      </c>
    </row>
    <row r="1091" spans="1:24" ht="22.5">
      <c r="A1091" s="19"/>
      <c r="B1091" s="57" t="s">
        <v>100</v>
      </c>
      <c r="C1091" s="58">
        <v>18</v>
      </c>
      <c r="D1091" s="59">
        <v>7</v>
      </c>
      <c r="E1091" s="59">
        <v>7</v>
      </c>
      <c r="F1091" s="60" t="s">
        <v>237</v>
      </c>
      <c r="G1091" s="58" t="s">
        <v>98</v>
      </c>
      <c r="H1091" s="262"/>
      <c r="I1091" s="262"/>
      <c r="J1091" s="262"/>
      <c r="K1091" s="262"/>
      <c r="L1091" s="262"/>
      <c r="M1091" s="263"/>
      <c r="N1091" s="61">
        <v>1068.0999999999999</v>
      </c>
      <c r="O1091" s="61">
        <v>1068.0999999999999</v>
      </c>
      <c r="P1091" s="264"/>
      <c r="Q1091" s="264"/>
      <c r="R1091" s="36">
        <v>0</v>
      </c>
      <c r="S1091" s="37">
        <v>979070.4</v>
      </c>
      <c r="T1091" s="62">
        <v>979.1</v>
      </c>
      <c r="U1091" s="20"/>
      <c r="V1091" s="17" t="s">
        <v>1</v>
      </c>
      <c r="W1091" s="47">
        <f t="shared" si="34"/>
        <v>91.667446868270773</v>
      </c>
      <c r="X1091" s="47">
        <f t="shared" si="35"/>
        <v>91.667446868270773</v>
      </c>
    </row>
    <row r="1092" spans="1:24" ht="22.5">
      <c r="A1092" s="19"/>
      <c r="B1092" s="57" t="s">
        <v>22</v>
      </c>
      <c r="C1092" s="58">
        <v>18</v>
      </c>
      <c r="D1092" s="59">
        <v>7</v>
      </c>
      <c r="E1092" s="59">
        <v>7</v>
      </c>
      <c r="F1092" s="60" t="s">
        <v>237</v>
      </c>
      <c r="G1092" s="58" t="s">
        <v>21</v>
      </c>
      <c r="H1092" s="262"/>
      <c r="I1092" s="262"/>
      <c r="J1092" s="262"/>
      <c r="K1092" s="262"/>
      <c r="L1092" s="262"/>
      <c r="M1092" s="263"/>
      <c r="N1092" s="61">
        <v>1090</v>
      </c>
      <c r="O1092" s="61">
        <v>1090</v>
      </c>
      <c r="P1092" s="264"/>
      <c r="Q1092" s="264"/>
      <c r="R1092" s="36">
        <v>0</v>
      </c>
      <c r="S1092" s="37">
        <v>1087350</v>
      </c>
      <c r="T1092" s="62">
        <v>1087.3</v>
      </c>
      <c r="U1092" s="20"/>
      <c r="V1092" s="17" t="s">
        <v>1</v>
      </c>
      <c r="W1092" s="47">
        <f t="shared" si="34"/>
        <v>99.752293577981646</v>
      </c>
      <c r="X1092" s="47">
        <f t="shared" si="35"/>
        <v>99.752293577981646</v>
      </c>
    </row>
    <row r="1093" spans="1:24">
      <c r="A1093" s="19"/>
      <c r="B1093" s="57" t="s">
        <v>79</v>
      </c>
      <c r="C1093" s="58">
        <v>18</v>
      </c>
      <c r="D1093" s="59">
        <v>7</v>
      </c>
      <c r="E1093" s="59">
        <v>7</v>
      </c>
      <c r="F1093" s="60" t="s">
        <v>237</v>
      </c>
      <c r="G1093" s="58" t="s">
        <v>77</v>
      </c>
      <c r="H1093" s="262"/>
      <c r="I1093" s="262"/>
      <c r="J1093" s="262"/>
      <c r="K1093" s="262"/>
      <c r="L1093" s="262"/>
      <c r="M1093" s="263"/>
      <c r="N1093" s="61">
        <v>1090</v>
      </c>
      <c r="O1093" s="61">
        <v>1090</v>
      </c>
      <c r="P1093" s="264"/>
      <c r="Q1093" s="264"/>
      <c r="R1093" s="36">
        <v>0</v>
      </c>
      <c r="S1093" s="37">
        <v>1087350</v>
      </c>
      <c r="T1093" s="62">
        <v>1087.3</v>
      </c>
      <c r="U1093" s="20"/>
      <c r="V1093" s="17" t="s">
        <v>1</v>
      </c>
      <c r="W1093" s="47">
        <f t="shared" ref="W1093:W1156" si="36">SUM(T1093/N1093*100)</f>
        <v>99.752293577981646</v>
      </c>
      <c r="X1093" s="47">
        <f t="shared" ref="X1093:X1156" si="37">SUM(T1093/O1093*100)</f>
        <v>99.752293577981646</v>
      </c>
    </row>
    <row r="1094" spans="1:24" ht="22.5">
      <c r="A1094" s="19"/>
      <c r="B1094" s="57" t="s">
        <v>31</v>
      </c>
      <c r="C1094" s="58">
        <v>18</v>
      </c>
      <c r="D1094" s="59">
        <v>7</v>
      </c>
      <c r="E1094" s="59">
        <v>7</v>
      </c>
      <c r="F1094" s="60" t="s">
        <v>30</v>
      </c>
      <c r="G1094" s="58" t="s">
        <v>2</v>
      </c>
      <c r="H1094" s="262"/>
      <c r="I1094" s="262"/>
      <c r="J1094" s="262"/>
      <c r="K1094" s="262"/>
      <c r="L1094" s="262"/>
      <c r="M1094" s="263"/>
      <c r="N1094" s="61">
        <v>30</v>
      </c>
      <c r="O1094" s="61">
        <v>30</v>
      </c>
      <c r="P1094" s="264"/>
      <c r="Q1094" s="264"/>
      <c r="R1094" s="36">
        <v>0</v>
      </c>
      <c r="S1094" s="37">
        <v>30000</v>
      </c>
      <c r="T1094" s="62">
        <v>30</v>
      </c>
      <c r="U1094" s="20"/>
      <c r="V1094" s="17" t="s">
        <v>1</v>
      </c>
      <c r="W1094" s="47">
        <f t="shared" si="36"/>
        <v>100</v>
      </c>
      <c r="X1094" s="47">
        <f t="shared" si="37"/>
        <v>100</v>
      </c>
    </row>
    <row r="1095" spans="1:24" ht="22.5">
      <c r="A1095" s="19"/>
      <c r="B1095" s="57" t="s">
        <v>186</v>
      </c>
      <c r="C1095" s="58">
        <v>18</v>
      </c>
      <c r="D1095" s="59">
        <v>7</v>
      </c>
      <c r="E1095" s="59">
        <v>7</v>
      </c>
      <c r="F1095" s="60" t="s">
        <v>185</v>
      </c>
      <c r="G1095" s="58" t="s">
        <v>2</v>
      </c>
      <c r="H1095" s="262"/>
      <c r="I1095" s="262"/>
      <c r="J1095" s="262"/>
      <c r="K1095" s="262"/>
      <c r="L1095" s="262"/>
      <c r="M1095" s="263"/>
      <c r="N1095" s="61">
        <v>30</v>
      </c>
      <c r="O1095" s="61">
        <v>30</v>
      </c>
      <c r="P1095" s="264"/>
      <c r="Q1095" s="264"/>
      <c r="R1095" s="36">
        <v>0</v>
      </c>
      <c r="S1095" s="37">
        <v>30000</v>
      </c>
      <c r="T1095" s="62">
        <v>30</v>
      </c>
      <c r="U1095" s="20"/>
      <c r="V1095" s="17" t="s">
        <v>1</v>
      </c>
      <c r="W1095" s="47">
        <f t="shared" si="36"/>
        <v>100</v>
      </c>
      <c r="X1095" s="47">
        <f t="shared" si="37"/>
        <v>100</v>
      </c>
    </row>
    <row r="1096" spans="1:24" ht="22.5">
      <c r="A1096" s="19"/>
      <c r="B1096" s="57" t="s">
        <v>236</v>
      </c>
      <c r="C1096" s="58">
        <v>18</v>
      </c>
      <c r="D1096" s="59">
        <v>7</v>
      </c>
      <c r="E1096" s="59">
        <v>7</v>
      </c>
      <c r="F1096" s="60" t="s">
        <v>235</v>
      </c>
      <c r="G1096" s="58" t="s">
        <v>2</v>
      </c>
      <c r="H1096" s="262"/>
      <c r="I1096" s="262"/>
      <c r="J1096" s="262"/>
      <c r="K1096" s="262"/>
      <c r="L1096" s="262"/>
      <c r="M1096" s="263"/>
      <c r="N1096" s="61">
        <v>30</v>
      </c>
      <c r="O1096" s="61">
        <v>30</v>
      </c>
      <c r="P1096" s="264"/>
      <c r="Q1096" s="264"/>
      <c r="R1096" s="36">
        <v>0</v>
      </c>
      <c r="S1096" s="37">
        <v>30000</v>
      </c>
      <c r="T1096" s="62">
        <v>30</v>
      </c>
      <c r="U1096" s="20"/>
      <c r="V1096" s="17" t="s">
        <v>1</v>
      </c>
      <c r="W1096" s="47">
        <f t="shared" si="36"/>
        <v>100</v>
      </c>
      <c r="X1096" s="47">
        <f t="shared" si="37"/>
        <v>100</v>
      </c>
    </row>
    <row r="1097" spans="1:24" ht="22.5">
      <c r="A1097" s="19"/>
      <c r="B1097" s="57" t="s">
        <v>86</v>
      </c>
      <c r="C1097" s="58">
        <v>18</v>
      </c>
      <c r="D1097" s="59">
        <v>7</v>
      </c>
      <c r="E1097" s="59">
        <v>7</v>
      </c>
      <c r="F1097" s="60" t="s">
        <v>234</v>
      </c>
      <c r="G1097" s="58" t="s">
        <v>2</v>
      </c>
      <c r="H1097" s="262"/>
      <c r="I1097" s="262"/>
      <c r="J1097" s="262"/>
      <c r="K1097" s="262"/>
      <c r="L1097" s="262"/>
      <c r="M1097" s="263"/>
      <c r="N1097" s="61">
        <v>30</v>
      </c>
      <c r="O1097" s="61">
        <v>30</v>
      </c>
      <c r="P1097" s="264"/>
      <c r="Q1097" s="264"/>
      <c r="R1097" s="36">
        <v>0</v>
      </c>
      <c r="S1097" s="37">
        <v>30000</v>
      </c>
      <c r="T1097" s="62">
        <v>30</v>
      </c>
      <c r="U1097" s="20"/>
      <c r="V1097" s="17" t="s">
        <v>1</v>
      </c>
      <c r="W1097" s="47">
        <f t="shared" si="36"/>
        <v>100</v>
      </c>
      <c r="X1097" s="47">
        <f t="shared" si="37"/>
        <v>100</v>
      </c>
    </row>
    <row r="1098" spans="1:24" ht="22.5">
      <c r="A1098" s="19"/>
      <c r="B1098" s="57" t="s">
        <v>37</v>
      </c>
      <c r="C1098" s="58">
        <v>18</v>
      </c>
      <c r="D1098" s="59">
        <v>7</v>
      </c>
      <c r="E1098" s="59">
        <v>7</v>
      </c>
      <c r="F1098" s="60" t="s">
        <v>234</v>
      </c>
      <c r="G1098" s="58" t="s">
        <v>36</v>
      </c>
      <c r="H1098" s="262"/>
      <c r="I1098" s="262"/>
      <c r="J1098" s="262"/>
      <c r="K1098" s="262"/>
      <c r="L1098" s="262"/>
      <c r="M1098" s="263"/>
      <c r="N1098" s="61">
        <v>30</v>
      </c>
      <c r="O1098" s="61">
        <v>30</v>
      </c>
      <c r="P1098" s="264"/>
      <c r="Q1098" s="264"/>
      <c r="R1098" s="36">
        <v>0</v>
      </c>
      <c r="S1098" s="37">
        <v>30000</v>
      </c>
      <c r="T1098" s="62">
        <v>30</v>
      </c>
      <c r="U1098" s="20"/>
      <c r="V1098" s="17" t="s">
        <v>1</v>
      </c>
      <c r="W1098" s="47">
        <f t="shared" si="36"/>
        <v>100</v>
      </c>
      <c r="X1098" s="47">
        <f t="shared" si="37"/>
        <v>100</v>
      </c>
    </row>
    <row r="1099" spans="1:24" ht="22.5">
      <c r="A1099" s="19"/>
      <c r="B1099" s="57" t="s">
        <v>35</v>
      </c>
      <c r="C1099" s="58">
        <v>18</v>
      </c>
      <c r="D1099" s="59">
        <v>7</v>
      </c>
      <c r="E1099" s="59">
        <v>7</v>
      </c>
      <c r="F1099" s="60" t="s">
        <v>234</v>
      </c>
      <c r="G1099" s="58" t="s">
        <v>33</v>
      </c>
      <c r="H1099" s="262"/>
      <c r="I1099" s="262"/>
      <c r="J1099" s="262"/>
      <c r="K1099" s="262"/>
      <c r="L1099" s="262"/>
      <c r="M1099" s="263"/>
      <c r="N1099" s="61">
        <v>30</v>
      </c>
      <c r="O1099" s="61">
        <v>30</v>
      </c>
      <c r="P1099" s="264"/>
      <c r="Q1099" s="264"/>
      <c r="R1099" s="36">
        <v>0</v>
      </c>
      <c r="S1099" s="37">
        <v>30000</v>
      </c>
      <c r="T1099" s="62">
        <v>30</v>
      </c>
      <c r="U1099" s="20"/>
      <c r="V1099" s="17" t="s">
        <v>1</v>
      </c>
      <c r="W1099" s="47">
        <f t="shared" si="36"/>
        <v>100</v>
      </c>
      <c r="X1099" s="47">
        <f t="shared" si="37"/>
        <v>100</v>
      </c>
    </row>
    <row r="1100" spans="1:24" ht="22.5">
      <c r="A1100" s="19"/>
      <c r="B1100" s="57" t="s">
        <v>55</v>
      </c>
      <c r="C1100" s="58">
        <v>18</v>
      </c>
      <c r="D1100" s="59">
        <v>7</v>
      </c>
      <c r="E1100" s="59">
        <v>7</v>
      </c>
      <c r="F1100" s="60" t="s">
        <v>54</v>
      </c>
      <c r="G1100" s="58" t="s">
        <v>2</v>
      </c>
      <c r="H1100" s="262"/>
      <c r="I1100" s="262"/>
      <c r="J1100" s="262"/>
      <c r="K1100" s="262"/>
      <c r="L1100" s="262"/>
      <c r="M1100" s="263"/>
      <c r="N1100" s="61">
        <v>5507.7</v>
      </c>
      <c r="O1100" s="61">
        <v>5507.7</v>
      </c>
      <c r="P1100" s="264"/>
      <c r="Q1100" s="264"/>
      <c r="R1100" s="36">
        <v>0</v>
      </c>
      <c r="S1100" s="37">
        <v>5507452.5700000003</v>
      </c>
      <c r="T1100" s="62">
        <v>5507.5</v>
      </c>
      <c r="U1100" s="20"/>
      <c r="V1100" s="17" t="s">
        <v>1</v>
      </c>
      <c r="W1100" s="47">
        <f t="shared" si="36"/>
        <v>99.996368720155431</v>
      </c>
      <c r="X1100" s="47">
        <f t="shared" si="37"/>
        <v>99.996368720155431</v>
      </c>
    </row>
    <row r="1101" spans="1:24" ht="22.5">
      <c r="A1101" s="19"/>
      <c r="B1101" s="57" t="s">
        <v>44</v>
      </c>
      <c r="C1101" s="58">
        <v>18</v>
      </c>
      <c r="D1101" s="59">
        <v>7</v>
      </c>
      <c r="E1101" s="59">
        <v>7</v>
      </c>
      <c r="F1101" s="60" t="s">
        <v>233</v>
      </c>
      <c r="G1101" s="58" t="s">
        <v>2</v>
      </c>
      <c r="H1101" s="262"/>
      <c r="I1101" s="262"/>
      <c r="J1101" s="262"/>
      <c r="K1101" s="262"/>
      <c r="L1101" s="262"/>
      <c r="M1101" s="263"/>
      <c r="N1101" s="61">
        <v>4410.5</v>
      </c>
      <c r="O1101" s="61">
        <v>4410.5</v>
      </c>
      <c r="P1101" s="264"/>
      <c r="Q1101" s="264"/>
      <c r="R1101" s="36">
        <v>0</v>
      </c>
      <c r="S1101" s="37">
        <v>4410530.51</v>
      </c>
      <c r="T1101" s="62">
        <v>4410.6000000000004</v>
      </c>
      <c r="U1101" s="20"/>
      <c r="V1101" s="17" t="s">
        <v>1</v>
      </c>
      <c r="W1101" s="47">
        <f t="shared" si="36"/>
        <v>100.00226731663078</v>
      </c>
      <c r="X1101" s="47">
        <f t="shared" si="37"/>
        <v>100.00226731663078</v>
      </c>
    </row>
    <row r="1102" spans="1:24" ht="22.5">
      <c r="A1102" s="19"/>
      <c r="B1102" s="57" t="s">
        <v>22</v>
      </c>
      <c r="C1102" s="58">
        <v>18</v>
      </c>
      <c r="D1102" s="59">
        <v>7</v>
      </c>
      <c r="E1102" s="59">
        <v>7</v>
      </c>
      <c r="F1102" s="60" t="s">
        <v>233</v>
      </c>
      <c r="G1102" s="58" t="s">
        <v>21</v>
      </c>
      <c r="H1102" s="262"/>
      <c r="I1102" s="262"/>
      <c r="J1102" s="262"/>
      <c r="K1102" s="262"/>
      <c r="L1102" s="262"/>
      <c r="M1102" s="263"/>
      <c r="N1102" s="61">
        <v>4410.5</v>
      </c>
      <c r="O1102" s="61">
        <v>4410.5</v>
      </c>
      <c r="P1102" s="264"/>
      <c r="Q1102" s="264"/>
      <c r="R1102" s="36">
        <v>0</v>
      </c>
      <c r="S1102" s="37">
        <v>4410530.51</v>
      </c>
      <c r="T1102" s="62">
        <v>4410.6000000000004</v>
      </c>
      <c r="U1102" s="20"/>
      <c r="V1102" s="17" t="s">
        <v>1</v>
      </c>
      <c r="W1102" s="47">
        <f t="shared" si="36"/>
        <v>100.00226731663078</v>
      </c>
      <c r="X1102" s="47">
        <f t="shared" si="37"/>
        <v>100.00226731663078</v>
      </c>
    </row>
    <row r="1103" spans="1:24">
      <c r="A1103" s="19"/>
      <c r="B1103" s="57" t="s">
        <v>20</v>
      </c>
      <c r="C1103" s="58">
        <v>18</v>
      </c>
      <c r="D1103" s="59">
        <v>7</v>
      </c>
      <c r="E1103" s="59">
        <v>7</v>
      </c>
      <c r="F1103" s="60" t="s">
        <v>233</v>
      </c>
      <c r="G1103" s="58" t="s">
        <v>18</v>
      </c>
      <c r="H1103" s="262"/>
      <c r="I1103" s="262"/>
      <c r="J1103" s="262"/>
      <c r="K1103" s="262"/>
      <c r="L1103" s="262"/>
      <c r="M1103" s="263"/>
      <c r="N1103" s="61">
        <v>4410.5</v>
      </c>
      <c r="O1103" s="61">
        <v>4410.5</v>
      </c>
      <c r="P1103" s="264"/>
      <c r="Q1103" s="264"/>
      <c r="R1103" s="36">
        <v>0</v>
      </c>
      <c r="S1103" s="37">
        <v>4410530.51</v>
      </c>
      <c r="T1103" s="62">
        <v>4410.6000000000004</v>
      </c>
      <c r="U1103" s="20"/>
      <c r="V1103" s="17" t="s">
        <v>1</v>
      </c>
      <c r="W1103" s="47">
        <f t="shared" si="36"/>
        <v>100.00226731663078</v>
      </c>
      <c r="X1103" s="47">
        <f t="shared" si="37"/>
        <v>100.00226731663078</v>
      </c>
    </row>
    <row r="1104" spans="1:24" ht="22.5">
      <c r="A1104" s="19"/>
      <c r="B1104" s="57" t="s">
        <v>232</v>
      </c>
      <c r="C1104" s="58">
        <v>18</v>
      </c>
      <c r="D1104" s="59">
        <v>7</v>
      </c>
      <c r="E1104" s="59">
        <v>7</v>
      </c>
      <c r="F1104" s="60" t="s">
        <v>231</v>
      </c>
      <c r="G1104" s="58" t="s">
        <v>2</v>
      </c>
      <c r="H1104" s="262"/>
      <c r="I1104" s="262"/>
      <c r="J1104" s="262"/>
      <c r="K1104" s="262"/>
      <c r="L1104" s="262"/>
      <c r="M1104" s="263"/>
      <c r="N1104" s="61">
        <v>1097.2</v>
      </c>
      <c r="O1104" s="61">
        <v>1097.2</v>
      </c>
      <c r="P1104" s="264"/>
      <c r="Q1104" s="264"/>
      <c r="R1104" s="36">
        <v>0</v>
      </c>
      <c r="S1104" s="37">
        <v>1096922.06</v>
      </c>
      <c r="T1104" s="62">
        <v>1096.9000000000001</v>
      </c>
      <c r="U1104" s="20"/>
      <c r="V1104" s="17" t="s">
        <v>1</v>
      </c>
      <c r="W1104" s="47">
        <f t="shared" si="36"/>
        <v>99.972657674079485</v>
      </c>
      <c r="X1104" s="47">
        <f t="shared" si="37"/>
        <v>99.972657674079485</v>
      </c>
    </row>
    <row r="1105" spans="1:24" ht="22.5">
      <c r="A1105" s="19"/>
      <c r="B1105" s="57" t="s">
        <v>22</v>
      </c>
      <c r="C1105" s="58">
        <v>18</v>
      </c>
      <c r="D1105" s="59">
        <v>7</v>
      </c>
      <c r="E1105" s="59">
        <v>7</v>
      </c>
      <c r="F1105" s="60" t="s">
        <v>231</v>
      </c>
      <c r="G1105" s="58" t="s">
        <v>21</v>
      </c>
      <c r="H1105" s="262"/>
      <c r="I1105" s="262"/>
      <c r="J1105" s="262"/>
      <c r="K1105" s="262"/>
      <c r="L1105" s="262"/>
      <c r="M1105" s="263"/>
      <c r="N1105" s="61">
        <v>1097.2</v>
      </c>
      <c r="O1105" s="61">
        <v>1097.2</v>
      </c>
      <c r="P1105" s="264"/>
      <c r="Q1105" s="264"/>
      <c r="R1105" s="36">
        <v>0</v>
      </c>
      <c r="S1105" s="37">
        <v>1096922.06</v>
      </c>
      <c r="T1105" s="62">
        <v>1096.9000000000001</v>
      </c>
      <c r="U1105" s="20"/>
      <c r="V1105" s="17" t="s">
        <v>1</v>
      </c>
      <c r="W1105" s="47">
        <f t="shared" si="36"/>
        <v>99.972657674079485</v>
      </c>
      <c r="X1105" s="47">
        <f t="shared" si="37"/>
        <v>99.972657674079485</v>
      </c>
    </row>
    <row r="1106" spans="1:24">
      <c r="A1106" s="19"/>
      <c r="B1106" s="57" t="s">
        <v>20</v>
      </c>
      <c r="C1106" s="58">
        <v>18</v>
      </c>
      <c r="D1106" s="59">
        <v>7</v>
      </c>
      <c r="E1106" s="59">
        <v>7</v>
      </c>
      <c r="F1106" s="60" t="s">
        <v>231</v>
      </c>
      <c r="G1106" s="58" t="s">
        <v>18</v>
      </c>
      <c r="H1106" s="262"/>
      <c r="I1106" s="262"/>
      <c r="J1106" s="262"/>
      <c r="K1106" s="262"/>
      <c r="L1106" s="262"/>
      <c r="M1106" s="263"/>
      <c r="N1106" s="61">
        <v>1097.2</v>
      </c>
      <c r="O1106" s="61">
        <v>1097.2</v>
      </c>
      <c r="P1106" s="264"/>
      <c r="Q1106" s="264"/>
      <c r="R1106" s="36">
        <v>0</v>
      </c>
      <c r="S1106" s="37">
        <v>1096922.06</v>
      </c>
      <c r="T1106" s="62">
        <v>1096.9000000000001</v>
      </c>
      <c r="U1106" s="20"/>
      <c r="V1106" s="17" t="s">
        <v>1</v>
      </c>
      <c r="W1106" s="47">
        <f t="shared" si="36"/>
        <v>99.972657674079485</v>
      </c>
      <c r="X1106" s="47">
        <f t="shared" si="37"/>
        <v>99.972657674079485</v>
      </c>
    </row>
    <row r="1107" spans="1:24">
      <c r="A1107" s="19"/>
      <c r="B1107" s="63" t="s">
        <v>230</v>
      </c>
      <c r="C1107" s="33">
        <v>18</v>
      </c>
      <c r="D1107" s="34">
        <v>8</v>
      </c>
      <c r="E1107" s="34">
        <v>0</v>
      </c>
      <c r="F1107" s="35" t="s">
        <v>15</v>
      </c>
      <c r="G1107" s="33" t="s">
        <v>2</v>
      </c>
      <c r="H1107" s="269"/>
      <c r="I1107" s="269"/>
      <c r="J1107" s="269"/>
      <c r="K1107" s="269"/>
      <c r="L1107" s="269"/>
      <c r="M1107" s="270"/>
      <c r="N1107" s="45">
        <v>67566.5</v>
      </c>
      <c r="O1107" s="45">
        <v>67566.5</v>
      </c>
      <c r="P1107" s="265"/>
      <c r="Q1107" s="265"/>
      <c r="R1107" s="36">
        <v>0</v>
      </c>
      <c r="S1107" s="37">
        <v>66297091.089999996</v>
      </c>
      <c r="T1107" s="40">
        <v>66297.100000000006</v>
      </c>
      <c r="U1107" s="20"/>
      <c r="V1107" s="65" t="s">
        <v>1</v>
      </c>
      <c r="W1107" s="66">
        <f t="shared" si="36"/>
        <v>98.121258315881406</v>
      </c>
      <c r="X1107" s="66">
        <f t="shared" si="37"/>
        <v>98.121258315881406</v>
      </c>
    </row>
    <row r="1108" spans="1:24">
      <c r="A1108" s="19"/>
      <c r="B1108" s="57" t="s">
        <v>229</v>
      </c>
      <c r="C1108" s="58">
        <v>18</v>
      </c>
      <c r="D1108" s="59">
        <v>8</v>
      </c>
      <c r="E1108" s="59">
        <v>1</v>
      </c>
      <c r="F1108" s="60" t="s">
        <v>15</v>
      </c>
      <c r="G1108" s="58" t="s">
        <v>2</v>
      </c>
      <c r="H1108" s="262"/>
      <c r="I1108" s="262"/>
      <c r="J1108" s="262"/>
      <c r="K1108" s="262"/>
      <c r="L1108" s="262"/>
      <c r="M1108" s="263"/>
      <c r="N1108" s="61">
        <v>61982.3</v>
      </c>
      <c r="O1108" s="61">
        <v>61982.3</v>
      </c>
      <c r="P1108" s="264"/>
      <c r="Q1108" s="264"/>
      <c r="R1108" s="36">
        <v>0</v>
      </c>
      <c r="S1108" s="37">
        <v>60781139.5</v>
      </c>
      <c r="T1108" s="62">
        <v>60781.1</v>
      </c>
      <c r="U1108" s="20"/>
      <c r="V1108" s="17" t="s">
        <v>1</v>
      </c>
      <c r="W1108" s="47">
        <f t="shared" si="36"/>
        <v>98.0620273852374</v>
      </c>
      <c r="X1108" s="47">
        <f t="shared" si="37"/>
        <v>98.0620273852374</v>
      </c>
    </row>
    <row r="1109" spans="1:24" ht="33.75">
      <c r="A1109" s="19"/>
      <c r="B1109" s="57" t="s">
        <v>76</v>
      </c>
      <c r="C1109" s="58">
        <v>18</v>
      </c>
      <c r="D1109" s="59">
        <v>8</v>
      </c>
      <c r="E1109" s="59">
        <v>1</v>
      </c>
      <c r="F1109" s="60" t="s">
        <v>75</v>
      </c>
      <c r="G1109" s="58" t="s">
        <v>2</v>
      </c>
      <c r="H1109" s="262"/>
      <c r="I1109" s="262"/>
      <c r="J1109" s="262"/>
      <c r="K1109" s="262"/>
      <c r="L1109" s="262"/>
      <c r="M1109" s="263"/>
      <c r="N1109" s="61">
        <v>1369</v>
      </c>
      <c r="O1109" s="61">
        <v>1369</v>
      </c>
      <c r="P1109" s="264"/>
      <c r="Q1109" s="264"/>
      <c r="R1109" s="36">
        <v>0</v>
      </c>
      <c r="S1109" s="37">
        <v>1361286.6</v>
      </c>
      <c r="T1109" s="62">
        <v>1361.3</v>
      </c>
      <c r="U1109" s="20"/>
      <c r="V1109" s="17" t="s">
        <v>1</v>
      </c>
      <c r="W1109" s="47">
        <f t="shared" si="36"/>
        <v>99.437545653761873</v>
      </c>
      <c r="X1109" s="47">
        <f t="shared" si="37"/>
        <v>99.437545653761873</v>
      </c>
    </row>
    <row r="1110" spans="1:24">
      <c r="A1110" s="19"/>
      <c r="B1110" s="57" t="s">
        <v>74</v>
      </c>
      <c r="C1110" s="58">
        <v>18</v>
      </c>
      <c r="D1110" s="59">
        <v>8</v>
      </c>
      <c r="E1110" s="59">
        <v>1</v>
      </c>
      <c r="F1110" s="60" t="s">
        <v>73</v>
      </c>
      <c r="G1110" s="58" t="s">
        <v>2</v>
      </c>
      <c r="H1110" s="262"/>
      <c r="I1110" s="262"/>
      <c r="J1110" s="262"/>
      <c r="K1110" s="262"/>
      <c r="L1110" s="262"/>
      <c r="M1110" s="263"/>
      <c r="N1110" s="61">
        <v>1369</v>
      </c>
      <c r="O1110" s="61">
        <v>1369</v>
      </c>
      <c r="P1110" s="264"/>
      <c r="Q1110" s="264"/>
      <c r="R1110" s="36">
        <v>0</v>
      </c>
      <c r="S1110" s="37">
        <v>1361286.6</v>
      </c>
      <c r="T1110" s="62">
        <v>1361.3</v>
      </c>
      <c r="U1110" s="20"/>
      <c r="V1110" s="17" t="s">
        <v>1</v>
      </c>
      <c r="W1110" s="47">
        <f t="shared" si="36"/>
        <v>99.437545653761873</v>
      </c>
      <c r="X1110" s="47">
        <f t="shared" si="37"/>
        <v>99.437545653761873</v>
      </c>
    </row>
    <row r="1111" spans="1:24" ht="56.25">
      <c r="A1111" s="19"/>
      <c r="B1111" s="57" t="s">
        <v>228</v>
      </c>
      <c r="C1111" s="58">
        <v>18</v>
      </c>
      <c r="D1111" s="59">
        <v>8</v>
      </c>
      <c r="E1111" s="59">
        <v>1</v>
      </c>
      <c r="F1111" s="60" t="s">
        <v>227</v>
      </c>
      <c r="G1111" s="58" t="s">
        <v>2</v>
      </c>
      <c r="H1111" s="262"/>
      <c r="I1111" s="262"/>
      <c r="J1111" s="262"/>
      <c r="K1111" s="262"/>
      <c r="L1111" s="262"/>
      <c r="M1111" s="263"/>
      <c r="N1111" s="61">
        <v>1309</v>
      </c>
      <c r="O1111" s="61">
        <v>1309</v>
      </c>
      <c r="P1111" s="264"/>
      <c r="Q1111" s="264"/>
      <c r="R1111" s="36">
        <v>0</v>
      </c>
      <c r="S1111" s="37">
        <v>1301305</v>
      </c>
      <c r="T1111" s="62">
        <v>1301.3</v>
      </c>
      <c r="U1111" s="20"/>
      <c r="V1111" s="17" t="s">
        <v>1</v>
      </c>
      <c r="W1111" s="47">
        <f t="shared" si="36"/>
        <v>99.411764705882348</v>
      </c>
      <c r="X1111" s="47">
        <f t="shared" si="37"/>
        <v>99.411764705882348</v>
      </c>
    </row>
    <row r="1112" spans="1:24" ht="22.5">
      <c r="A1112" s="19"/>
      <c r="B1112" s="57" t="s">
        <v>226</v>
      </c>
      <c r="C1112" s="58">
        <v>18</v>
      </c>
      <c r="D1112" s="59">
        <v>8</v>
      </c>
      <c r="E1112" s="59">
        <v>1</v>
      </c>
      <c r="F1112" s="60" t="s">
        <v>225</v>
      </c>
      <c r="G1112" s="58" t="s">
        <v>2</v>
      </c>
      <c r="H1112" s="262"/>
      <c r="I1112" s="262"/>
      <c r="J1112" s="262"/>
      <c r="K1112" s="262"/>
      <c r="L1112" s="262"/>
      <c r="M1112" s="263"/>
      <c r="N1112" s="61">
        <v>291</v>
      </c>
      <c r="O1112" s="61">
        <v>291</v>
      </c>
      <c r="P1112" s="264"/>
      <c r="Q1112" s="264"/>
      <c r="R1112" s="36">
        <v>0</v>
      </c>
      <c r="S1112" s="37">
        <v>291000</v>
      </c>
      <c r="T1112" s="62">
        <v>291</v>
      </c>
      <c r="U1112" s="20"/>
      <c r="V1112" s="17" t="s">
        <v>1</v>
      </c>
      <c r="W1112" s="47">
        <f t="shared" si="36"/>
        <v>100</v>
      </c>
      <c r="X1112" s="47">
        <f t="shared" si="37"/>
        <v>100</v>
      </c>
    </row>
    <row r="1113" spans="1:24" ht="22.5">
      <c r="A1113" s="19"/>
      <c r="B1113" s="57" t="s">
        <v>22</v>
      </c>
      <c r="C1113" s="58">
        <v>18</v>
      </c>
      <c r="D1113" s="59">
        <v>8</v>
      </c>
      <c r="E1113" s="59">
        <v>1</v>
      </c>
      <c r="F1113" s="60" t="s">
        <v>225</v>
      </c>
      <c r="G1113" s="58" t="s">
        <v>21</v>
      </c>
      <c r="H1113" s="262"/>
      <c r="I1113" s="262"/>
      <c r="J1113" s="262"/>
      <c r="K1113" s="262"/>
      <c r="L1113" s="262"/>
      <c r="M1113" s="263"/>
      <c r="N1113" s="61">
        <v>291</v>
      </c>
      <c r="O1113" s="61">
        <v>291</v>
      </c>
      <c r="P1113" s="264"/>
      <c r="Q1113" s="264"/>
      <c r="R1113" s="36">
        <v>0</v>
      </c>
      <c r="S1113" s="37">
        <v>291000</v>
      </c>
      <c r="T1113" s="62">
        <v>291</v>
      </c>
      <c r="U1113" s="20"/>
      <c r="V1113" s="17" t="s">
        <v>1</v>
      </c>
      <c r="W1113" s="47">
        <f t="shared" si="36"/>
        <v>100</v>
      </c>
      <c r="X1113" s="47">
        <f t="shared" si="37"/>
        <v>100</v>
      </c>
    </row>
    <row r="1114" spans="1:24">
      <c r="A1114" s="19"/>
      <c r="B1114" s="57" t="s">
        <v>79</v>
      </c>
      <c r="C1114" s="58">
        <v>18</v>
      </c>
      <c r="D1114" s="59">
        <v>8</v>
      </c>
      <c r="E1114" s="59">
        <v>1</v>
      </c>
      <c r="F1114" s="60" t="s">
        <v>225</v>
      </c>
      <c r="G1114" s="58" t="s">
        <v>77</v>
      </c>
      <c r="H1114" s="262"/>
      <c r="I1114" s="262"/>
      <c r="J1114" s="262"/>
      <c r="K1114" s="262"/>
      <c r="L1114" s="262"/>
      <c r="M1114" s="263"/>
      <c r="N1114" s="61">
        <v>291</v>
      </c>
      <c r="O1114" s="61">
        <v>291</v>
      </c>
      <c r="P1114" s="264"/>
      <c r="Q1114" s="264"/>
      <c r="R1114" s="36">
        <v>0</v>
      </c>
      <c r="S1114" s="37">
        <v>291000</v>
      </c>
      <c r="T1114" s="62">
        <v>291</v>
      </c>
      <c r="U1114" s="20"/>
      <c r="V1114" s="17" t="s">
        <v>1</v>
      </c>
      <c r="W1114" s="47">
        <f t="shared" si="36"/>
        <v>100</v>
      </c>
      <c r="X1114" s="47">
        <f t="shared" si="37"/>
        <v>100</v>
      </c>
    </row>
    <row r="1115" spans="1:24" ht="33.75">
      <c r="A1115" s="19"/>
      <c r="B1115" s="57" t="s">
        <v>224</v>
      </c>
      <c r="C1115" s="58">
        <v>18</v>
      </c>
      <c r="D1115" s="59">
        <v>8</v>
      </c>
      <c r="E1115" s="59">
        <v>1</v>
      </c>
      <c r="F1115" s="60" t="s">
        <v>223</v>
      </c>
      <c r="G1115" s="58" t="s">
        <v>2</v>
      </c>
      <c r="H1115" s="262"/>
      <c r="I1115" s="262"/>
      <c r="J1115" s="262"/>
      <c r="K1115" s="262"/>
      <c r="L1115" s="262"/>
      <c r="M1115" s="263"/>
      <c r="N1115" s="61">
        <v>712</v>
      </c>
      <c r="O1115" s="61">
        <v>712</v>
      </c>
      <c r="P1115" s="264"/>
      <c r="Q1115" s="264"/>
      <c r="R1115" s="36">
        <v>0</v>
      </c>
      <c r="S1115" s="37">
        <v>704305</v>
      </c>
      <c r="T1115" s="62">
        <v>704.3</v>
      </c>
      <c r="U1115" s="20"/>
      <c r="V1115" s="17" t="s">
        <v>1</v>
      </c>
      <c r="W1115" s="47">
        <f t="shared" si="36"/>
        <v>98.918539325842687</v>
      </c>
      <c r="X1115" s="47">
        <f t="shared" si="37"/>
        <v>98.918539325842687</v>
      </c>
    </row>
    <row r="1116" spans="1:24" ht="22.5">
      <c r="A1116" s="19"/>
      <c r="B1116" s="57" t="s">
        <v>22</v>
      </c>
      <c r="C1116" s="58">
        <v>18</v>
      </c>
      <c r="D1116" s="59">
        <v>8</v>
      </c>
      <c r="E1116" s="59">
        <v>1</v>
      </c>
      <c r="F1116" s="60" t="s">
        <v>223</v>
      </c>
      <c r="G1116" s="58" t="s">
        <v>21</v>
      </c>
      <c r="H1116" s="262"/>
      <c r="I1116" s="262"/>
      <c r="J1116" s="262"/>
      <c r="K1116" s="262"/>
      <c r="L1116" s="262"/>
      <c r="M1116" s="263"/>
      <c r="N1116" s="61">
        <v>712</v>
      </c>
      <c r="O1116" s="61">
        <v>712</v>
      </c>
      <c r="P1116" s="264"/>
      <c r="Q1116" s="264"/>
      <c r="R1116" s="36">
        <v>0</v>
      </c>
      <c r="S1116" s="37">
        <v>704305</v>
      </c>
      <c r="T1116" s="62">
        <v>704.3</v>
      </c>
      <c r="U1116" s="20"/>
      <c r="V1116" s="17" t="s">
        <v>1</v>
      </c>
      <c r="W1116" s="47">
        <f t="shared" si="36"/>
        <v>98.918539325842687</v>
      </c>
      <c r="X1116" s="47">
        <f t="shared" si="37"/>
        <v>98.918539325842687</v>
      </c>
    </row>
    <row r="1117" spans="1:24">
      <c r="A1117" s="19"/>
      <c r="B1117" s="57" t="s">
        <v>79</v>
      </c>
      <c r="C1117" s="58">
        <v>18</v>
      </c>
      <c r="D1117" s="59">
        <v>8</v>
      </c>
      <c r="E1117" s="59">
        <v>1</v>
      </c>
      <c r="F1117" s="60" t="s">
        <v>223</v>
      </c>
      <c r="G1117" s="58" t="s">
        <v>77</v>
      </c>
      <c r="H1117" s="262"/>
      <c r="I1117" s="262"/>
      <c r="J1117" s="262"/>
      <c r="K1117" s="262"/>
      <c r="L1117" s="262"/>
      <c r="M1117" s="263"/>
      <c r="N1117" s="61">
        <v>712</v>
      </c>
      <c r="O1117" s="61">
        <v>712</v>
      </c>
      <c r="P1117" s="264"/>
      <c r="Q1117" s="264"/>
      <c r="R1117" s="36">
        <v>0</v>
      </c>
      <c r="S1117" s="37">
        <v>704305</v>
      </c>
      <c r="T1117" s="62">
        <v>704.3</v>
      </c>
      <c r="U1117" s="20"/>
      <c r="V1117" s="17" t="s">
        <v>1</v>
      </c>
      <c r="W1117" s="47">
        <f t="shared" si="36"/>
        <v>98.918539325842687</v>
      </c>
      <c r="X1117" s="47">
        <f t="shared" si="37"/>
        <v>98.918539325842687</v>
      </c>
    </row>
    <row r="1118" spans="1:24" ht="33.75">
      <c r="A1118" s="19"/>
      <c r="B1118" s="57" t="s">
        <v>222</v>
      </c>
      <c r="C1118" s="58">
        <v>18</v>
      </c>
      <c r="D1118" s="59">
        <v>8</v>
      </c>
      <c r="E1118" s="59">
        <v>1</v>
      </c>
      <c r="F1118" s="60" t="s">
        <v>221</v>
      </c>
      <c r="G1118" s="58" t="s">
        <v>2</v>
      </c>
      <c r="H1118" s="262"/>
      <c r="I1118" s="262"/>
      <c r="J1118" s="262"/>
      <c r="K1118" s="262"/>
      <c r="L1118" s="262"/>
      <c r="M1118" s="263"/>
      <c r="N1118" s="61">
        <v>306</v>
      </c>
      <c r="O1118" s="61">
        <v>306</v>
      </c>
      <c r="P1118" s="264"/>
      <c r="Q1118" s="264"/>
      <c r="R1118" s="36">
        <v>0</v>
      </c>
      <c r="S1118" s="37">
        <v>306000</v>
      </c>
      <c r="T1118" s="62">
        <v>306</v>
      </c>
      <c r="U1118" s="20"/>
      <c r="V1118" s="17" t="s">
        <v>1</v>
      </c>
      <c r="W1118" s="47">
        <f t="shared" si="36"/>
        <v>100</v>
      </c>
      <c r="X1118" s="47">
        <f t="shared" si="37"/>
        <v>100</v>
      </c>
    </row>
    <row r="1119" spans="1:24" ht="22.5">
      <c r="A1119" s="19"/>
      <c r="B1119" s="57" t="s">
        <v>22</v>
      </c>
      <c r="C1119" s="58">
        <v>18</v>
      </c>
      <c r="D1119" s="59">
        <v>8</v>
      </c>
      <c r="E1119" s="59">
        <v>1</v>
      </c>
      <c r="F1119" s="60" t="s">
        <v>221</v>
      </c>
      <c r="G1119" s="58" t="s">
        <v>21</v>
      </c>
      <c r="H1119" s="262"/>
      <c r="I1119" s="262"/>
      <c r="J1119" s="262"/>
      <c r="K1119" s="262"/>
      <c r="L1119" s="262"/>
      <c r="M1119" s="263"/>
      <c r="N1119" s="61">
        <v>306</v>
      </c>
      <c r="O1119" s="61">
        <v>306</v>
      </c>
      <c r="P1119" s="264"/>
      <c r="Q1119" s="264"/>
      <c r="R1119" s="36">
        <v>0</v>
      </c>
      <c r="S1119" s="37">
        <v>306000</v>
      </c>
      <c r="T1119" s="62">
        <v>306</v>
      </c>
      <c r="U1119" s="20"/>
      <c r="V1119" s="17" t="s">
        <v>1</v>
      </c>
      <c r="W1119" s="47">
        <f t="shared" si="36"/>
        <v>100</v>
      </c>
      <c r="X1119" s="47">
        <f t="shared" si="37"/>
        <v>100</v>
      </c>
    </row>
    <row r="1120" spans="1:24">
      <c r="A1120" s="19"/>
      <c r="B1120" s="57" t="s">
        <v>79</v>
      </c>
      <c r="C1120" s="58">
        <v>18</v>
      </c>
      <c r="D1120" s="59">
        <v>8</v>
      </c>
      <c r="E1120" s="59">
        <v>1</v>
      </c>
      <c r="F1120" s="60" t="s">
        <v>221</v>
      </c>
      <c r="G1120" s="58" t="s">
        <v>77</v>
      </c>
      <c r="H1120" s="262"/>
      <c r="I1120" s="262"/>
      <c r="J1120" s="262"/>
      <c r="K1120" s="262"/>
      <c r="L1120" s="262"/>
      <c r="M1120" s="263"/>
      <c r="N1120" s="61">
        <v>306</v>
      </c>
      <c r="O1120" s="61">
        <v>306</v>
      </c>
      <c r="P1120" s="264"/>
      <c r="Q1120" s="264"/>
      <c r="R1120" s="36">
        <v>0</v>
      </c>
      <c r="S1120" s="37">
        <v>306000</v>
      </c>
      <c r="T1120" s="62">
        <v>306</v>
      </c>
      <c r="U1120" s="20"/>
      <c r="V1120" s="17" t="s">
        <v>1</v>
      </c>
      <c r="W1120" s="47">
        <f t="shared" si="36"/>
        <v>100</v>
      </c>
      <c r="X1120" s="47">
        <f t="shared" si="37"/>
        <v>100</v>
      </c>
    </row>
    <row r="1121" spans="1:24" ht="22.5">
      <c r="A1121" s="19"/>
      <c r="B1121" s="57" t="s">
        <v>72</v>
      </c>
      <c r="C1121" s="58">
        <v>18</v>
      </c>
      <c r="D1121" s="59">
        <v>8</v>
      </c>
      <c r="E1121" s="59">
        <v>1</v>
      </c>
      <c r="F1121" s="60" t="s">
        <v>71</v>
      </c>
      <c r="G1121" s="58" t="s">
        <v>2</v>
      </c>
      <c r="H1121" s="262"/>
      <c r="I1121" s="262"/>
      <c r="J1121" s="262"/>
      <c r="K1121" s="262"/>
      <c r="L1121" s="262"/>
      <c r="M1121" s="263"/>
      <c r="N1121" s="61">
        <v>60</v>
      </c>
      <c r="O1121" s="61">
        <v>60</v>
      </c>
      <c r="P1121" s="264"/>
      <c r="Q1121" s="264"/>
      <c r="R1121" s="36">
        <v>0</v>
      </c>
      <c r="S1121" s="37">
        <v>59981.599999999999</v>
      </c>
      <c r="T1121" s="62">
        <v>60</v>
      </c>
      <c r="U1121" s="20"/>
      <c r="V1121" s="17" t="s">
        <v>1</v>
      </c>
      <c r="W1121" s="47">
        <f t="shared" si="36"/>
        <v>100</v>
      </c>
      <c r="X1121" s="47">
        <f t="shared" si="37"/>
        <v>100</v>
      </c>
    </row>
    <row r="1122" spans="1:24" ht="22.5">
      <c r="A1122" s="19"/>
      <c r="B1122" s="57" t="s">
        <v>70</v>
      </c>
      <c r="C1122" s="58">
        <v>18</v>
      </c>
      <c r="D1122" s="59">
        <v>8</v>
      </c>
      <c r="E1122" s="59">
        <v>1</v>
      </c>
      <c r="F1122" s="60" t="s">
        <v>69</v>
      </c>
      <c r="G1122" s="58" t="s">
        <v>2</v>
      </c>
      <c r="H1122" s="262"/>
      <c r="I1122" s="262"/>
      <c r="J1122" s="262"/>
      <c r="K1122" s="262"/>
      <c r="L1122" s="262"/>
      <c r="M1122" s="263"/>
      <c r="N1122" s="61">
        <v>10</v>
      </c>
      <c r="O1122" s="61">
        <v>10</v>
      </c>
      <c r="P1122" s="264"/>
      <c r="Q1122" s="264"/>
      <c r="R1122" s="36">
        <v>0</v>
      </c>
      <c r="S1122" s="37">
        <v>9981.6</v>
      </c>
      <c r="T1122" s="62">
        <v>10</v>
      </c>
      <c r="U1122" s="20"/>
      <c r="V1122" s="17" t="s">
        <v>1</v>
      </c>
      <c r="W1122" s="47">
        <f t="shared" si="36"/>
        <v>100</v>
      </c>
      <c r="X1122" s="47">
        <f t="shared" si="37"/>
        <v>100</v>
      </c>
    </row>
    <row r="1123" spans="1:24" ht="22.5">
      <c r="A1123" s="19"/>
      <c r="B1123" s="57" t="s">
        <v>22</v>
      </c>
      <c r="C1123" s="58">
        <v>18</v>
      </c>
      <c r="D1123" s="59">
        <v>8</v>
      </c>
      <c r="E1123" s="59">
        <v>1</v>
      </c>
      <c r="F1123" s="60" t="s">
        <v>69</v>
      </c>
      <c r="G1123" s="58" t="s">
        <v>21</v>
      </c>
      <c r="H1123" s="262"/>
      <c r="I1123" s="262"/>
      <c r="J1123" s="262"/>
      <c r="K1123" s="262"/>
      <c r="L1123" s="262"/>
      <c r="M1123" s="263"/>
      <c r="N1123" s="61">
        <v>10</v>
      </c>
      <c r="O1123" s="61">
        <v>10</v>
      </c>
      <c r="P1123" s="264"/>
      <c r="Q1123" s="264"/>
      <c r="R1123" s="36">
        <v>0</v>
      </c>
      <c r="S1123" s="37">
        <v>9981.6</v>
      </c>
      <c r="T1123" s="62">
        <v>10</v>
      </c>
      <c r="U1123" s="20"/>
      <c r="V1123" s="17" t="s">
        <v>1</v>
      </c>
      <c r="W1123" s="47">
        <f t="shared" si="36"/>
        <v>100</v>
      </c>
      <c r="X1123" s="47">
        <f t="shared" si="37"/>
        <v>100</v>
      </c>
    </row>
    <row r="1124" spans="1:24">
      <c r="A1124" s="19"/>
      <c r="B1124" s="57" t="s">
        <v>79</v>
      </c>
      <c r="C1124" s="58">
        <v>18</v>
      </c>
      <c r="D1124" s="59">
        <v>8</v>
      </c>
      <c r="E1124" s="59">
        <v>1</v>
      </c>
      <c r="F1124" s="60" t="s">
        <v>69</v>
      </c>
      <c r="G1124" s="58" t="s">
        <v>77</v>
      </c>
      <c r="H1124" s="262"/>
      <c r="I1124" s="262"/>
      <c r="J1124" s="262"/>
      <c r="K1124" s="262"/>
      <c r="L1124" s="262"/>
      <c r="M1124" s="263"/>
      <c r="N1124" s="61">
        <v>10</v>
      </c>
      <c r="O1124" s="61">
        <v>10</v>
      </c>
      <c r="P1124" s="264"/>
      <c r="Q1124" s="264"/>
      <c r="R1124" s="36">
        <v>0</v>
      </c>
      <c r="S1124" s="37">
        <v>9981.6</v>
      </c>
      <c r="T1124" s="62">
        <v>10</v>
      </c>
      <c r="U1124" s="20"/>
      <c r="V1124" s="17" t="s">
        <v>1</v>
      </c>
      <c r="W1124" s="47">
        <f t="shared" si="36"/>
        <v>100</v>
      </c>
      <c r="X1124" s="47">
        <f t="shared" si="37"/>
        <v>100</v>
      </c>
    </row>
    <row r="1125" spans="1:24" ht="22.5">
      <c r="A1125" s="19"/>
      <c r="B1125" s="57" t="s">
        <v>25</v>
      </c>
      <c r="C1125" s="58">
        <v>18</v>
      </c>
      <c r="D1125" s="59">
        <v>8</v>
      </c>
      <c r="E1125" s="59">
        <v>1</v>
      </c>
      <c r="F1125" s="60" t="s">
        <v>220</v>
      </c>
      <c r="G1125" s="58" t="s">
        <v>2</v>
      </c>
      <c r="H1125" s="262"/>
      <c r="I1125" s="262"/>
      <c r="J1125" s="262"/>
      <c r="K1125" s="262"/>
      <c r="L1125" s="262"/>
      <c r="M1125" s="263"/>
      <c r="N1125" s="61">
        <v>50</v>
      </c>
      <c r="O1125" s="61">
        <v>50</v>
      </c>
      <c r="P1125" s="264"/>
      <c r="Q1125" s="264"/>
      <c r="R1125" s="36">
        <v>0</v>
      </c>
      <c r="S1125" s="37">
        <v>50000</v>
      </c>
      <c r="T1125" s="62">
        <v>50</v>
      </c>
      <c r="U1125" s="20"/>
      <c r="V1125" s="17" t="s">
        <v>1</v>
      </c>
      <c r="W1125" s="47">
        <f t="shared" si="36"/>
        <v>100</v>
      </c>
      <c r="X1125" s="47">
        <f t="shared" si="37"/>
        <v>100</v>
      </c>
    </row>
    <row r="1126" spans="1:24" ht="22.5">
      <c r="A1126" s="19"/>
      <c r="B1126" s="57" t="s">
        <v>22</v>
      </c>
      <c r="C1126" s="58">
        <v>18</v>
      </c>
      <c r="D1126" s="59">
        <v>8</v>
      </c>
      <c r="E1126" s="59">
        <v>1</v>
      </c>
      <c r="F1126" s="60" t="s">
        <v>220</v>
      </c>
      <c r="G1126" s="58" t="s">
        <v>21</v>
      </c>
      <c r="H1126" s="262"/>
      <c r="I1126" s="262"/>
      <c r="J1126" s="262"/>
      <c r="K1126" s="262"/>
      <c r="L1126" s="262"/>
      <c r="M1126" s="263"/>
      <c r="N1126" s="61">
        <v>50</v>
      </c>
      <c r="O1126" s="61">
        <v>50</v>
      </c>
      <c r="P1126" s="264"/>
      <c r="Q1126" s="264"/>
      <c r="R1126" s="36">
        <v>0</v>
      </c>
      <c r="S1126" s="37">
        <v>50000</v>
      </c>
      <c r="T1126" s="62">
        <v>50</v>
      </c>
      <c r="U1126" s="20"/>
      <c r="V1126" s="17" t="s">
        <v>1</v>
      </c>
      <c r="W1126" s="47">
        <f t="shared" si="36"/>
        <v>100</v>
      </c>
      <c r="X1126" s="47">
        <f t="shared" si="37"/>
        <v>100</v>
      </c>
    </row>
    <row r="1127" spans="1:24">
      <c r="A1127" s="19"/>
      <c r="B1127" s="57" t="s">
        <v>79</v>
      </c>
      <c r="C1127" s="58">
        <v>18</v>
      </c>
      <c r="D1127" s="59">
        <v>8</v>
      </c>
      <c r="E1127" s="59">
        <v>1</v>
      </c>
      <c r="F1127" s="60" t="s">
        <v>220</v>
      </c>
      <c r="G1127" s="58" t="s">
        <v>77</v>
      </c>
      <c r="H1127" s="262"/>
      <c r="I1127" s="262"/>
      <c r="J1127" s="262"/>
      <c r="K1127" s="262"/>
      <c r="L1127" s="262"/>
      <c r="M1127" s="263"/>
      <c r="N1127" s="61">
        <v>50</v>
      </c>
      <c r="O1127" s="61">
        <v>50</v>
      </c>
      <c r="P1127" s="264"/>
      <c r="Q1127" s="264"/>
      <c r="R1127" s="36">
        <v>0</v>
      </c>
      <c r="S1127" s="37">
        <v>50000</v>
      </c>
      <c r="T1127" s="62">
        <v>50</v>
      </c>
      <c r="U1127" s="20"/>
      <c r="V1127" s="17" t="s">
        <v>1</v>
      </c>
      <c r="W1127" s="47">
        <f t="shared" si="36"/>
        <v>100</v>
      </c>
      <c r="X1127" s="47">
        <f t="shared" si="37"/>
        <v>100</v>
      </c>
    </row>
    <row r="1128" spans="1:24" ht="22.5">
      <c r="A1128" s="19"/>
      <c r="B1128" s="57" t="s">
        <v>179</v>
      </c>
      <c r="C1128" s="58">
        <v>18</v>
      </c>
      <c r="D1128" s="59">
        <v>8</v>
      </c>
      <c r="E1128" s="59">
        <v>1</v>
      </c>
      <c r="F1128" s="60" t="s">
        <v>178</v>
      </c>
      <c r="G1128" s="58" t="s">
        <v>2</v>
      </c>
      <c r="H1128" s="262"/>
      <c r="I1128" s="262"/>
      <c r="J1128" s="262"/>
      <c r="K1128" s="262"/>
      <c r="L1128" s="262"/>
      <c r="M1128" s="263"/>
      <c r="N1128" s="61">
        <v>60513.3</v>
      </c>
      <c r="O1128" s="61">
        <v>60513.3</v>
      </c>
      <c r="P1128" s="264"/>
      <c r="Q1128" s="264"/>
      <c r="R1128" s="36">
        <v>0</v>
      </c>
      <c r="S1128" s="37">
        <v>59419852.899999999</v>
      </c>
      <c r="T1128" s="62">
        <v>59419.8</v>
      </c>
      <c r="U1128" s="20"/>
      <c r="V1128" s="17" t="s">
        <v>1</v>
      </c>
      <c r="W1128" s="47">
        <f t="shared" si="36"/>
        <v>98.192959233755232</v>
      </c>
      <c r="X1128" s="47">
        <f t="shared" si="37"/>
        <v>98.192959233755232</v>
      </c>
    </row>
    <row r="1129" spans="1:24" ht="22.5">
      <c r="A1129" s="19"/>
      <c r="B1129" s="57" t="s">
        <v>219</v>
      </c>
      <c r="C1129" s="58">
        <v>18</v>
      </c>
      <c r="D1129" s="59">
        <v>8</v>
      </c>
      <c r="E1129" s="59">
        <v>1</v>
      </c>
      <c r="F1129" s="60" t="s">
        <v>218</v>
      </c>
      <c r="G1129" s="58" t="s">
        <v>2</v>
      </c>
      <c r="H1129" s="262"/>
      <c r="I1129" s="262"/>
      <c r="J1129" s="262"/>
      <c r="K1129" s="262"/>
      <c r="L1129" s="262"/>
      <c r="M1129" s="263"/>
      <c r="N1129" s="61">
        <v>31724.799999999999</v>
      </c>
      <c r="O1129" s="61">
        <v>31724.799999999999</v>
      </c>
      <c r="P1129" s="264"/>
      <c r="Q1129" s="264"/>
      <c r="R1129" s="36">
        <v>0</v>
      </c>
      <c r="S1129" s="37">
        <v>31639720.48</v>
      </c>
      <c r="T1129" s="62">
        <v>31639.7</v>
      </c>
      <c r="U1129" s="20"/>
      <c r="V1129" s="17" t="s">
        <v>1</v>
      </c>
      <c r="W1129" s="47">
        <f t="shared" si="36"/>
        <v>99.731755598144048</v>
      </c>
      <c r="X1129" s="47">
        <f t="shared" si="37"/>
        <v>99.731755598144048</v>
      </c>
    </row>
    <row r="1130" spans="1:24" ht="33.75">
      <c r="A1130" s="19"/>
      <c r="B1130" s="57" t="s">
        <v>217</v>
      </c>
      <c r="C1130" s="58">
        <v>18</v>
      </c>
      <c r="D1130" s="59">
        <v>8</v>
      </c>
      <c r="E1130" s="59">
        <v>1</v>
      </c>
      <c r="F1130" s="60" t="s">
        <v>216</v>
      </c>
      <c r="G1130" s="58" t="s">
        <v>2</v>
      </c>
      <c r="H1130" s="262"/>
      <c r="I1130" s="262"/>
      <c r="J1130" s="262"/>
      <c r="K1130" s="262"/>
      <c r="L1130" s="262"/>
      <c r="M1130" s="263"/>
      <c r="N1130" s="61">
        <v>31724.799999999999</v>
      </c>
      <c r="O1130" s="61">
        <v>31724.799999999999</v>
      </c>
      <c r="P1130" s="264"/>
      <c r="Q1130" s="264"/>
      <c r="R1130" s="36">
        <v>0</v>
      </c>
      <c r="S1130" s="37">
        <v>31639720.48</v>
      </c>
      <c r="T1130" s="62">
        <v>31639.7</v>
      </c>
      <c r="U1130" s="20"/>
      <c r="V1130" s="17" t="s">
        <v>1</v>
      </c>
      <c r="W1130" s="47">
        <f t="shared" si="36"/>
        <v>99.731755598144048</v>
      </c>
      <c r="X1130" s="47">
        <f t="shared" si="37"/>
        <v>99.731755598144048</v>
      </c>
    </row>
    <row r="1131" spans="1:24" ht="22.5">
      <c r="A1131" s="19"/>
      <c r="B1131" s="57" t="s">
        <v>44</v>
      </c>
      <c r="C1131" s="58">
        <v>18</v>
      </c>
      <c r="D1131" s="59">
        <v>8</v>
      </c>
      <c r="E1131" s="59">
        <v>1</v>
      </c>
      <c r="F1131" s="60" t="s">
        <v>215</v>
      </c>
      <c r="G1131" s="58" t="s">
        <v>2</v>
      </c>
      <c r="H1131" s="262"/>
      <c r="I1131" s="262"/>
      <c r="J1131" s="262"/>
      <c r="K1131" s="262"/>
      <c r="L1131" s="262"/>
      <c r="M1131" s="263"/>
      <c r="N1131" s="61">
        <v>24474.3</v>
      </c>
      <c r="O1131" s="61">
        <v>24474.3</v>
      </c>
      <c r="P1131" s="264"/>
      <c r="Q1131" s="264"/>
      <c r="R1131" s="36">
        <v>0</v>
      </c>
      <c r="S1131" s="37">
        <v>24474300</v>
      </c>
      <c r="T1131" s="62">
        <v>24474.3</v>
      </c>
      <c r="U1131" s="20"/>
      <c r="V1131" s="17" t="s">
        <v>1</v>
      </c>
      <c r="W1131" s="47">
        <f t="shared" si="36"/>
        <v>100</v>
      </c>
      <c r="X1131" s="47">
        <f t="shared" si="37"/>
        <v>100</v>
      </c>
    </row>
    <row r="1132" spans="1:24" ht="22.5">
      <c r="A1132" s="19"/>
      <c r="B1132" s="57" t="s">
        <v>22</v>
      </c>
      <c r="C1132" s="58">
        <v>18</v>
      </c>
      <c r="D1132" s="59">
        <v>8</v>
      </c>
      <c r="E1132" s="59">
        <v>1</v>
      </c>
      <c r="F1132" s="60" t="s">
        <v>215</v>
      </c>
      <c r="G1132" s="58" t="s">
        <v>21</v>
      </c>
      <c r="H1132" s="262"/>
      <c r="I1132" s="262"/>
      <c r="J1132" s="262"/>
      <c r="K1132" s="262"/>
      <c r="L1132" s="262"/>
      <c r="M1132" s="263"/>
      <c r="N1132" s="61">
        <v>24474.3</v>
      </c>
      <c r="O1132" s="61">
        <v>24474.3</v>
      </c>
      <c r="P1132" s="264"/>
      <c r="Q1132" s="264"/>
      <c r="R1132" s="36">
        <v>0</v>
      </c>
      <c r="S1132" s="37">
        <v>24474300</v>
      </c>
      <c r="T1132" s="62">
        <v>24474.3</v>
      </c>
      <c r="U1132" s="20"/>
      <c r="V1132" s="17" t="s">
        <v>1</v>
      </c>
      <c r="W1132" s="47">
        <f t="shared" si="36"/>
        <v>100</v>
      </c>
      <c r="X1132" s="47">
        <f t="shared" si="37"/>
        <v>100</v>
      </c>
    </row>
    <row r="1133" spans="1:24">
      <c r="A1133" s="19"/>
      <c r="B1133" s="57" t="s">
        <v>79</v>
      </c>
      <c r="C1133" s="58">
        <v>18</v>
      </c>
      <c r="D1133" s="59">
        <v>8</v>
      </c>
      <c r="E1133" s="59">
        <v>1</v>
      </c>
      <c r="F1133" s="60" t="s">
        <v>215</v>
      </c>
      <c r="G1133" s="58" t="s">
        <v>77</v>
      </c>
      <c r="H1133" s="262"/>
      <c r="I1133" s="262"/>
      <c r="J1133" s="262"/>
      <c r="K1133" s="262"/>
      <c r="L1133" s="262"/>
      <c r="M1133" s="263"/>
      <c r="N1133" s="61">
        <v>24474.3</v>
      </c>
      <c r="O1133" s="61">
        <v>24474.3</v>
      </c>
      <c r="P1133" s="264"/>
      <c r="Q1133" s="264"/>
      <c r="R1133" s="36">
        <v>0</v>
      </c>
      <c r="S1133" s="37">
        <v>24474300</v>
      </c>
      <c r="T1133" s="62">
        <v>24474.3</v>
      </c>
      <c r="U1133" s="20"/>
      <c r="V1133" s="17" t="s">
        <v>1</v>
      </c>
      <c r="W1133" s="47">
        <f t="shared" si="36"/>
        <v>100</v>
      </c>
      <c r="X1133" s="47">
        <f t="shared" si="37"/>
        <v>100</v>
      </c>
    </row>
    <row r="1134" spans="1:24" ht="22.5">
      <c r="A1134" s="19"/>
      <c r="B1134" s="57" t="s">
        <v>42</v>
      </c>
      <c r="C1134" s="58">
        <v>18</v>
      </c>
      <c r="D1134" s="59">
        <v>8</v>
      </c>
      <c r="E1134" s="59">
        <v>1</v>
      </c>
      <c r="F1134" s="60" t="s">
        <v>214</v>
      </c>
      <c r="G1134" s="58" t="s">
        <v>2</v>
      </c>
      <c r="H1134" s="262"/>
      <c r="I1134" s="262"/>
      <c r="J1134" s="262"/>
      <c r="K1134" s="262"/>
      <c r="L1134" s="262"/>
      <c r="M1134" s="263"/>
      <c r="N1134" s="61">
        <v>5653.7</v>
      </c>
      <c r="O1134" s="61">
        <v>5653.7</v>
      </c>
      <c r="P1134" s="264"/>
      <c r="Q1134" s="264"/>
      <c r="R1134" s="36">
        <v>0</v>
      </c>
      <c r="S1134" s="37">
        <v>5568594.9199999999</v>
      </c>
      <c r="T1134" s="62">
        <v>5568.6</v>
      </c>
      <c r="U1134" s="20"/>
      <c r="V1134" s="17" t="s">
        <v>1</v>
      </c>
      <c r="W1134" s="47">
        <f t="shared" si="36"/>
        <v>98.494791021808737</v>
      </c>
      <c r="X1134" s="47">
        <f t="shared" si="37"/>
        <v>98.494791021808737</v>
      </c>
    </row>
    <row r="1135" spans="1:24" ht="22.5">
      <c r="A1135" s="19"/>
      <c r="B1135" s="57" t="s">
        <v>22</v>
      </c>
      <c r="C1135" s="58">
        <v>18</v>
      </c>
      <c r="D1135" s="59">
        <v>8</v>
      </c>
      <c r="E1135" s="59">
        <v>1</v>
      </c>
      <c r="F1135" s="60" t="s">
        <v>214</v>
      </c>
      <c r="G1135" s="58" t="s">
        <v>21</v>
      </c>
      <c r="H1135" s="262"/>
      <c r="I1135" s="262"/>
      <c r="J1135" s="262"/>
      <c r="K1135" s="262"/>
      <c r="L1135" s="262"/>
      <c r="M1135" s="263"/>
      <c r="N1135" s="61">
        <v>5653.7</v>
      </c>
      <c r="O1135" s="61">
        <v>5653.7</v>
      </c>
      <c r="P1135" s="264"/>
      <c r="Q1135" s="264"/>
      <c r="R1135" s="36">
        <v>0</v>
      </c>
      <c r="S1135" s="37">
        <v>5568594.9199999999</v>
      </c>
      <c r="T1135" s="62">
        <v>5568.6</v>
      </c>
      <c r="U1135" s="20"/>
      <c r="V1135" s="17" t="s">
        <v>1</v>
      </c>
      <c r="W1135" s="47">
        <f t="shared" si="36"/>
        <v>98.494791021808737</v>
      </c>
      <c r="X1135" s="47">
        <f t="shared" si="37"/>
        <v>98.494791021808737</v>
      </c>
    </row>
    <row r="1136" spans="1:24">
      <c r="A1136" s="19"/>
      <c r="B1136" s="57" t="s">
        <v>79</v>
      </c>
      <c r="C1136" s="58">
        <v>18</v>
      </c>
      <c r="D1136" s="59">
        <v>8</v>
      </c>
      <c r="E1136" s="59">
        <v>1</v>
      </c>
      <c r="F1136" s="60" t="s">
        <v>214</v>
      </c>
      <c r="G1136" s="58" t="s">
        <v>77</v>
      </c>
      <c r="H1136" s="262"/>
      <c r="I1136" s="262"/>
      <c r="J1136" s="262"/>
      <c r="K1136" s="262"/>
      <c r="L1136" s="262"/>
      <c r="M1136" s="263"/>
      <c r="N1136" s="61">
        <v>5653.7</v>
      </c>
      <c r="O1136" s="61">
        <v>5653.7</v>
      </c>
      <c r="P1136" s="264"/>
      <c r="Q1136" s="264"/>
      <c r="R1136" s="36">
        <v>0</v>
      </c>
      <c r="S1136" s="37">
        <v>5568594.9199999999</v>
      </c>
      <c r="T1136" s="62">
        <v>5568.6</v>
      </c>
      <c r="U1136" s="20"/>
      <c r="V1136" s="17" t="s">
        <v>1</v>
      </c>
      <c r="W1136" s="47">
        <f t="shared" si="36"/>
        <v>98.494791021808737</v>
      </c>
      <c r="X1136" s="47">
        <f t="shared" si="37"/>
        <v>98.494791021808737</v>
      </c>
    </row>
    <row r="1137" spans="1:24" ht="45">
      <c r="A1137" s="19"/>
      <c r="B1137" s="57" t="s">
        <v>213</v>
      </c>
      <c r="C1137" s="58">
        <v>18</v>
      </c>
      <c r="D1137" s="59">
        <v>8</v>
      </c>
      <c r="E1137" s="59">
        <v>1</v>
      </c>
      <c r="F1137" s="60" t="s">
        <v>212</v>
      </c>
      <c r="G1137" s="58" t="s">
        <v>2</v>
      </c>
      <c r="H1137" s="262"/>
      <c r="I1137" s="262"/>
      <c r="J1137" s="262"/>
      <c r="K1137" s="262"/>
      <c r="L1137" s="262"/>
      <c r="M1137" s="263"/>
      <c r="N1137" s="61">
        <v>37.4</v>
      </c>
      <c r="O1137" s="61">
        <v>37.4</v>
      </c>
      <c r="P1137" s="264"/>
      <c r="Q1137" s="264"/>
      <c r="R1137" s="36">
        <v>0</v>
      </c>
      <c r="S1137" s="37">
        <v>37413.56</v>
      </c>
      <c r="T1137" s="62">
        <v>37.4</v>
      </c>
      <c r="U1137" s="20"/>
      <c r="V1137" s="17" t="s">
        <v>1</v>
      </c>
      <c r="W1137" s="47">
        <f t="shared" si="36"/>
        <v>100</v>
      </c>
      <c r="X1137" s="47">
        <f t="shared" si="37"/>
        <v>100</v>
      </c>
    </row>
    <row r="1138" spans="1:24" ht="22.5">
      <c r="A1138" s="19"/>
      <c r="B1138" s="24" t="s">
        <v>22</v>
      </c>
      <c r="C1138" s="31">
        <v>18</v>
      </c>
      <c r="D1138" s="32">
        <v>8</v>
      </c>
      <c r="E1138" s="32">
        <v>1</v>
      </c>
      <c r="F1138" s="30" t="s">
        <v>212</v>
      </c>
      <c r="G1138" s="31" t="s">
        <v>21</v>
      </c>
      <c r="H1138" s="299"/>
      <c r="I1138" s="299"/>
      <c r="J1138" s="299"/>
      <c r="K1138" s="299"/>
      <c r="L1138" s="299"/>
      <c r="M1138" s="300"/>
      <c r="N1138" s="46">
        <v>37.4</v>
      </c>
      <c r="O1138" s="46">
        <v>37.4</v>
      </c>
      <c r="P1138" s="301"/>
      <c r="Q1138" s="301"/>
      <c r="R1138" s="36">
        <v>0</v>
      </c>
      <c r="S1138" s="37">
        <v>37413.56</v>
      </c>
      <c r="T1138" s="41">
        <v>37.4</v>
      </c>
      <c r="U1138" s="20"/>
      <c r="V1138" s="17" t="s">
        <v>1</v>
      </c>
      <c r="W1138" s="47">
        <f t="shared" si="36"/>
        <v>100</v>
      </c>
      <c r="X1138" s="47">
        <f t="shared" si="37"/>
        <v>100</v>
      </c>
    </row>
    <row r="1139" spans="1:24">
      <c r="A1139" s="19"/>
      <c r="B1139" s="24" t="s">
        <v>79</v>
      </c>
      <c r="C1139" s="31">
        <v>18</v>
      </c>
      <c r="D1139" s="32">
        <v>8</v>
      </c>
      <c r="E1139" s="32">
        <v>1</v>
      </c>
      <c r="F1139" s="30" t="s">
        <v>212</v>
      </c>
      <c r="G1139" s="31" t="s">
        <v>77</v>
      </c>
      <c r="H1139" s="299"/>
      <c r="I1139" s="299"/>
      <c r="J1139" s="299"/>
      <c r="K1139" s="299"/>
      <c r="L1139" s="299"/>
      <c r="M1139" s="300"/>
      <c r="N1139" s="46">
        <v>37.4</v>
      </c>
      <c r="O1139" s="46">
        <v>37.4</v>
      </c>
      <c r="P1139" s="301"/>
      <c r="Q1139" s="301"/>
      <c r="R1139" s="36">
        <v>0</v>
      </c>
      <c r="S1139" s="37">
        <v>37413.56</v>
      </c>
      <c r="T1139" s="41">
        <v>37.4</v>
      </c>
      <c r="U1139" s="20"/>
      <c r="V1139" s="17" t="s">
        <v>1</v>
      </c>
      <c r="W1139" s="47">
        <f t="shared" si="36"/>
        <v>100</v>
      </c>
      <c r="X1139" s="47">
        <f t="shared" si="37"/>
        <v>100</v>
      </c>
    </row>
    <row r="1140" spans="1:24" ht="33.75">
      <c r="A1140" s="19"/>
      <c r="B1140" s="57" t="s">
        <v>200</v>
      </c>
      <c r="C1140" s="58">
        <v>18</v>
      </c>
      <c r="D1140" s="59">
        <v>8</v>
      </c>
      <c r="E1140" s="59">
        <v>1</v>
      </c>
      <c r="F1140" s="60" t="s">
        <v>211</v>
      </c>
      <c r="G1140" s="58" t="s">
        <v>2</v>
      </c>
      <c r="H1140" s="262"/>
      <c r="I1140" s="262"/>
      <c r="J1140" s="262"/>
      <c r="K1140" s="262"/>
      <c r="L1140" s="262"/>
      <c r="M1140" s="263"/>
      <c r="N1140" s="61">
        <v>1039.8</v>
      </c>
      <c r="O1140" s="61">
        <v>1039.8</v>
      </c>
      <c r="P1140" s="264"/>
      <c r="Q1140" s="264"/>
      <c r="R1140" s="36">
        <v>0</v>
      </c>
      <c r="S1140" s="37">
        <v>1039788</v>
      </c>
      <c r="T1140" s="62">
        <v>1039.8</v>
      </c>
      <c r="U1140" s="20"/>
      <c r="V1140" s="17" t="s">
        <v>1</v>
      </c>
      <c r="W1140" s="47">
        <f t="shared" si="36"/>
        <v>100</v>
      </c>
      <c r="X1140" s="47">
        <f t="shared" si="37"/>
        <v>100</v>
      </c>
    </row>
    <row r="1141" spans="1:24" ht="22.5">
      <c r="A1141" s="19"/>
      <c r="B1141" s="57" t="s">
        <v>22</v>
      </c>
      <c r="C1141" s="58">
        <v>18</v>
      </c>
      <c r="D1141" s="59">
        <v>8</v>
      </c>
      <c r="E1141" s="59">
        <v>1</v>
      </c>
      <c r="F1141" s="60" t="s">
        <v>211</v>
      </c>
      <c r="G1141" s="58" t="s">
        <v>21</v>
      </c>
      <c r="H1141" s="262"/>
      <c r="I1141" s="262"/>
      <c r="J1141" s="262"/>
      <c r="K1141" s="262"/>
      <c r="L1141" s="262"/>
      <c r="M1141" s="263"/>
      <c r="N1141" s="61">
        <v>1039.8</v>
      </c>
      <c r="O1141" s="61">
        <v>1039.8</v>
      </c>
      <c r="P1141" s="264"/>
      <c r="Q1141" s="264"/>
      <c r="R1141" s="36">
        <v>0</v>
      </c>
      <c r="S1141" s="37">
        <v>1039788</v>
      </c>
      <c r="T1141" s="62">
        <v>1039.8</v>
      </c>
      <c r="U1141" s="20"/>
      <c r="V1141" s="17" t="s">
        <v>1</v>
      </c>
      <c r="W1141" s="47">
        <f t="shared" si="36"/>
        <v>100</v>
      </c>
      <c r="X1141" s="47">
        <f t="shared" si="37"/>
        <v>100</v>
      </c>
    </row>
    <row r="1142" spans="1:24">
      <c r="A1142" s="19"/>
      <c r="B1142" s="57" t="s">
        <v>79</v>
      </c>
      <c r="C1142" s="58">
        <v>18</v>
      </c>
      <c r="D1142" s="59">
        <v>8</v>
      </c>
      <c r="E1142" s="59">
        <v>1</v>
      </c>
      <c r="F1142" s="60" t="s">
        <v>211</v>
      </c>
      <c r="G1142" s="58" t="s">
        <v>77</v>
      </c>
      <c r="H1142" s="262"/>
      <c r="I1142" s="262"/>
      <c r="J1142" s="262"/>
      <c r="K1142" s="262"/>
      <c r="L1142" s="262"/>
      <c r="M1142" s="263"/>
      <c r="N1142" s="61">
        <v>1039.8</v>
      </c>
      <c r="O1142" s="61">
        <v>1039.8</v>
      </c>
      <c r="P1142" s="264"/>
      <c r="Q1142" s="264"/>
      <c r="R1142" s="36">
        <v>0</v>
      </c>
      <c r="S1142" s="37">
        <v>1039788</v>
      </c>
      <c r="T1142" s="62">
        <v>1039.8</v>
      </c>
      <c r="U1142" s="20"/>
      <c r="V1142" s="17" t="s">
        <v>1</v>
      </c>
      <c r="W1142" s="47">
        <f t="shared" si="36"/>
        <v>100</v>
      </c>
      <c r="X1142" s="47">
        <f t="shared" si="37"/>
        <v>100</v>
      </c>
    </row>
    <row r="1143" spans="1:24" ht="33.75">
      <c r="A1143" s="19"/>
      <c r="B1143" s="57" t="s">
        <v>198</v>
      </c>
      <c r="C1143" s="58">
        <v>18</v>
      </c>
      <c r="D1143" s="59">
        <v>8</v>
      </c>
      <c r="E1143" s="59">
        <v>1</v>
      </c>
      <c r="F1143" s="60" t="s">
        <v>210</v>
      </c>
      <c r="G1143" s="58" t="s">
        <v>2</v>
      </c>
      <c r="H1143" s="262"/>
      <c r="I1143" s="262"/>
      <c r="J1143" s="262"/>
      <c r="K1143" s="262"/>
      <c r="L1143" s="262"/>
      <c r="M1143" s="263"/>
      <c r="N1143" s="61">
        <v>519.6</v>
      </c>
      <c r="O1143" s="61">
        <v>519.6</v>
      </c>
      <c r="P1143" s="264"/>
      <c r="Q1143" s="264"/>
      <c r="R1143" s="36">
        <v>0</v>
      </c>
      <c r="S1143" s="37">
        <v>519624</v>
      </c>
      <c r="T1143" s="62">
        <v>519.6</v>
      </c>
      <c r="U1143" s="20"/>
      <c r="V1143" s="17" t="s">
        <v>1</v>
      </c>
      <c r="W1143" s="47">
        <f t="shared" si="36"/>
        <v>100</v>
      </c>
      <c r="X1143" s="47">
        <f t="shared" si="37"/>
        <v>100</v>
      </c>
    </row>
    <row r="1144" spans="1:24" ht="22.5">
      <c r="A1144" s="19"/>
      <c r="B1144" s="57" t="s">
        <v>22</v>
      </c>
      <c r="C1144" s="58">
        <v>18</v>
      </c>
      <c r="D1144" s="59">
        <v>8</v>
      </c>
      <c r="E1144" s="59">
        <v>1</v>
      </c>
      <c r="F1144" s="60" t="s">
        <v>210</v>
      </c>
      <c r="G1144" s="58" t="s">
        <v>21</v>
      </c>
      <c r="H1144" s="262"/>
      <c r="I1144" s="262"/>
      <c r="J1144" s="262"/>
      <c r="K1144" s="262"/>
      <c r="L1144" s="262"/>
      <c r="M1144" s="263"/>
      <c r="N1144" s="61">
        <v>519.6</v>
      </c>
      <c r="O1144" s="61">
        <v>519.6</v>
      </c>
      <c r="P1144" s="264"/>
      <c r="Q1144" s="264"/>
      <c r="R1144" s="36">
        <v>0</v>
      </c>
      <c r="S1144" s="37">
        <v>519624</v>
      </c>
      <c r="T1144" s="62">
        <v>519.6</v>
      </c>
      <c r="U1144" s="20"/>
      <c r="V1144" s="17" t="s">
        <v>1</v>
      </c>
      <c r="W1144" s="47">
        <f t="shared" si="36"/>
        <v>100</v>
      </c>
      <c r="X1144" s="47">
        <f t="shared" si="37"/>
        <v>100</v>
      </c>
    </row>
    <row r="1145" spans="1:24">
      <c r="A1145" s="19"/>
      <c r="B1145" s="57" t="s">
        <v>79</v>
      </c>
      <c r="C1145" s="58">
        <v>18</v>
      </c>
      <c r="D1145" s="59">
        <v>8</v>
      </c>
      <c r="E1145" s="59">
        <v>1</v>
      </c>
      <c r="F1145" s="60" t="s">
        <v>210</v>
      </c>
      <c r="G1145" s="58" t="s">
        <v>77</v>
      </c>
      <c r="H1145" s="262"/>
      <c r="I1145" s="262"/>
      <c r="J1145" s="262"/>
      <c r="K1145" s="262"/>
      <c r="L1145" s="262"/>
      <c r="M1145" s="263"/>
      <c r="N1145" s="61">
        <v>519.6</v>
      </c>
      <c r="O1145" s="61">
        <v>519.6</v>
      </c>
      <c r="P1145" s="264"/>
      <c r="Q1145" s="264"/>
      <c r="R1145" s="36">
        <v>0</v>
      </c>
      <c r="S1145" s="37">
        <v>519624</v>
      </c>
      <c r="T1145" s="62">
        <v>519.6</v>
      </c>
      <c r="U1145" s="20"/>
      <c r="V1145" s="17" t="s">
        <v>1</v>
      </c>
      <c r="W1145" s="47">
        <f t="shared" si="36"/>
        <v>100</v>
      </c>
      <c r="X1145" s="47">
        <f t="shared" si="37"/>
        <v>100</v>
      </c>
    </row>
    <row r="1146" spans="1:24" ht="33.75">
      <c r="A1146" s="19"/>
      <c r="B1146" s="57" t="s">
        <v>209</v>
      </c>
      <c r="C1146" s="58">
        <v>18</v>
      </c>
      <c r="D1146" s="59">
        <v>8</v>
      </c>
      <c r="E1146" s="59">
        <v>1</v>
      </c>
      <c r="F1146" s="60" t="s">
        <v>208</v>
      </c>
      <c r="G1146" s="58" t="s">
        <v>2</v>
      </c>
      <c r="H1146" s="262"/>
      <c r="I1146" s="262"/>
      <c r="J1146" s="262"/>
      <c r="K1146" s="262"/>
      <c r="L1146" s="262"/>
      <c r="M1146" s="263"/>
      <c r="N1146" s="61">
        <v>26054.5</v>
      </c>
      <c r="O1146" s="61">
        <v>26054.5</v>
      </c>
      <c r="P1146" s="264"/>
      <c r="Q1146" s="264"/>
      <c r="R1146" s="36">
        <v>0</v>
      </c>
      <c r="S1146" s="37">
        <v>25231335.43</v>
      </c>
      <c r="T1146" s="62">
        <v>25231.3</v>
      </c>
      <c r="U1146" s="20"/>
      <c r="V1146" s="17" t="s">
        <v>1</v>
      </c>
      <c r="W1146" s="47">
        <f t="shared" si="36"/>
        <v>96.840469016868482</v>
      </c>
      <c r="X1146" s="47">
        <f t="shared" si="37"/>
        <v>96.840469016868482</v>
      </c>
    </row>
    <row r="1147" spans="1:24" ht="33.75">
      <c r="A1147" s="19"/>
      <c r="B1147" s="57" t="s">
        <v>207</v>
      </c>
      <c r="C1147" s="58">
        <v>18</v>
      </c>
      <c r="D1147" s="59">
        <v>8</v>
      </c>
      <c r="E1147" s="59">
        <v>1</v>
      </c>
      <c r="F1147" s="60" t="s">
        <v>206</v>
      </c>
      <c r="G1147" s="58" t="s">
        <v>2</v>
      </c>
      <c r="H1147" s="262"/>
      <c r="I1147" s="262"/>
      <c r="J1147" s="262"/>
      <c r="K1147" s="262"/>
      <c r="L1147" s="262"/>
      <c r="M1147" s="263"/>
      <c r="N1147" s="61">
        <v>26054.5</v>
      </c>
      <c r="O1147" s="61">
        <v>26054.5</v>
      </c>
      <c r="P1147" s="264"/>
      <c r="Q1147" s="264"/>
      <c r="R1147" s="36">
        <v>0</v>
      </c>
      <c r="S1147" s="37">
        <v>25231335.43</v>
      </c>
      <c r="T1147" s="62">
        <v>25231.3</v>
      </c>
      <c r="U1147" s="20"/>
      <c r="V1147" s="17" t="s">
        <v>1</v>
      </c>
      <c r="W1147" s="47">
        <f t="shared" si="36"/>
        <v>96.840469016868482</v>
      </c>
      <c r="X1147" s="47">
        <f t="shared" si="37"/>
        <v>96.840469016868482</v>
      </c>
    </row>
    <row r="1148" spans="1:24" ht="22.5">
      <c r="A1148" s="19"/>
      <c r="B1148" s="57" t="s">
        <v>205</v>
      </c>
      <c r="C1148" s="58">
        <v>18</v>
      </c>
      <c r="D1148" s="59">
        <v>8</v>
      </c>
      <c r="E1148" s="59">
        <v>1</v>
      </c>
      <c r="F1148" s="60" t="s">
        <v>204</v>
      </c>
      <c r="G1148" s="58" t="s">
        <v>2</v>
      </c>
      <c r="H1148" s="262"/>
      <c r="I1148" s="262"/>
      <c r="J1148" s="262"/>
      <c r="K1148" s="262"/>
      <c r="L1148" s="262"/>
      <c r="M1148" s="263"/>
      <c r="N1148" s="61">
        <v>20542.2</v>
      </c>
      <c r="O1148" s="61">
        <v>20542.2</v>
      </c>
      <c r="P1148" s="264"/>
      <c r="Q1148" s="264"/>
      <c r="R1148" s="36">
        <v>0</v>
      </c>
      <c r="S1148" s="37">
        <v>20505730.169999998</v>
      </c>
      <c r="T1148" s="62">
        <v>20505.7</v>
      </c>
      <c r="U1148" s="20"/>
      <c r="V1148" s="17" t="s">
        <v>1</v>
      </c>
      <c r="W1148" s="47">
        <f t="shared" si="36"/>
        <v>99.822316986496091</v>
      </c>
      <c r="X1148" s="47">
        <f t="shared" si="37"/>
        <v>99.822316986496091</v>
      </c>
    </row>
    <row r="1149" spans="1:24" ht="22.5">
      <c r="A1149" s="19"/>
      <c r="B1149" s="24" t="s">
        <v>22</v>
      </c>
      <c r="C1149" s="31">
        <v>18</v>
      </c>
      <c r="D1149" s="32">
        <v>8</v>
      </c>
      <c r="E1149" s="32">
        <v>1</v>
      </c>
      <c r="F1149" s="30" t="s">
        <v>204</v>
      </c>
      <c r="G1149" s="31" t="s">
        <v>21</v>
      </c>
      <c r="H1149" s="299"/>
      <c r="I1149" s="299"/>
      <c r="J1149" s="299"/>
      <c r="K1149" s="299"/>
      <c r="L1149" s="299"/>
      <c r="M1149" s="300"/>
      <c r="N1149" s="46">
        <v>20542.2</v>
      </c>
      <c r="O1149" s="46">
        <v>20542.2</v>
      </c>
      <c r="P1149" s="301"/>
      <c r="Q1149" s="301"/>
      <c r="R1149" s="36">
        <v>0</v>
      </c>
      <c r="S1149" s="37">
        <v>20505730.169999998</v>
      </c>
      <c r="T1149" s="41">
        <v>20505.7</v>
      </c>
      <c r="U1149" s="20"/>
      <c r="V1149" s="17" t="s">
        <v>1</v>
      </c>
      <c r="W1149" s="47">
        <f t="shared" si="36"/>
        <v>99.822316986496091</v>
      </c>
      <c r="X1149" s="47">
        <f t="shared" si="37"/>
        <v>99.822316986496091</v>
      </c>
    </row>
    <row r="1150" spans="1:24">
      <c r="A1150" s="19"/>
      <c r="B1150" s="24" t="s">
        <v>79</v>
      </c>
      <c r="C1150" s="31">
        <v>18</v>
      </c>
      <c r="D1150" s="32">
        <v>8</v>
      </c>
      <c r="E1150" s="32">
        <v>1</v>
      </c>
      <c r="F1150" s="30" t="s">
        <v>204</v>
      </c>
      <c r="G1150" s="31" t="s">
        <v>77</v>
      </c>
      <c r="H1150" s="299"/>
      <c r="I1150" s="299"/>
      <c r="J1150" s="299"/>
      <c r="K1150" s="299"/>
      <c r="L1150" s="299"/>
      <c r="M1150" s="300"/>
      <c r="N1150" s="46">
        <v>13191.4</v>
      </c>
      <c r="O1150" s="46">
        <v>13191.4</v>
      </c>
      <c r="P1150" s="301"/>
      <c r="Q1150" s="301"/>
      <c r="R1150" s="36">
        <v>0</v>
      </c>
      <c r="S1150" s="37">
        <v>13183592.369999999</v>
      </c>
      <c r="T1150" s="41">
        <v>13183.6</v>
      </c>
      <c r="U1150" s="20"/>
      <c r="V1150" s="17" t="s">
        <v>1</v>
      </c>
      <c r="W1150" s="47">
        <f t="shared" si="36"/>
        <v>99.940870567187716</v>
      </c>
      <c r="X1150" s="47">
        <f t="shared" si="37"/>
        <v>99.940870567187716</v>
      </c>
    </row>
    <row r="1151" spans="1:24">
      <c r="A1151" s="19"/>
      <c r="B1151" s="24" t="s">
        <v>20</v>
      </c>
      <c r="C1151" s="31">
        <v>18</v>
      </c>
      <c r="D1151" s="32">
        <v>8</v>
      </c>
      <c r="E1151" s="32">
        <v>1</v>
      </c>
      <c r="F1151" s="30" t="s">
        <v>204</v>
      </c>
      <c r="G1151" s="31" t="s">
        <v>18</v>
      </c>
      <c r="H1151" s="299"/>
      <c r="I1151" s="299"/>
      <c r="J1151" s="299"/>
      <c r="K1151" s="299"/>
      <c r="L1151" s="299"/>
      <c r="M1151" s="300"/>
      <c r="N1151" s="46">
        <v>7350.8</v>
      </c>
      <c r="O1151" s="46">
        <v>7350.8</v>
      </c>
      <c r="P1151" s="301"/>
      <c r="Q1151" s="301"/>
      <c r="R1151" s="36">
        <v>0</v>
      </c>
      <c r="S1151" s="37">
        <v>7322137.7999999998</v>
      </c>
      <c r="T1151" s="41">
        <v>7322.1</v>
      </c>
      <c r="U1151" s="20"/>
      <c r="V1151" s="17" t="s">
        <v>1</v>
      </c>
      <c r="W1151" s="47">
        <f t="shared" si="36"/>
        <v>99.609566305708213</v>
      </c>
      <c r="X1151" s="47">
        <f t="shared" si="37"/>
        <v>99.609566305708213</v>
      </c>
    </row>
    <row r="1152" spans="1:24" ht="22.5">
      <c r="A1152" s="19"/>
      <c r="B1152" s="57" t="s">
        <v>42</v>
      </c>
      <c r="C1152" s="58">
        <v>18</v>
      </c>
      <c r="D1152" s="59">
        <v>8</v>
      </c>
      <c r="E1152" s="59">
        <v>1</v>
      </c>
      <c r="F1152" s="60" t="s">
        <v>203</v>
      </c>
      <c r="G1152" s="58" t="s">
        <v>2</v>
      </c>
      <c r="H1152" s="262"/>
      <c r="I1152" s="262"/>
      <c r="J1152" s="262"/>
      <c r="K1152" s="262"/>
      <c r="L1152" s="262"/>
      <c r="M1152" s="263"/>
      <c r="N1152" s="61">
        <v>4034.7</v>
      </c>
      <c r="O1152" s="61">
        <v>4034.7</v>
      </c>
      <c r="P1152" s="264"/>
      <c r="Q1152" s="264"/>
      <c r="R1152" s="36">
        <v>0</v>
      </c>
      <c r="S1152" s="37">
        <v>3248017.26</v>
      </c>
      <c r="T1152" s="62">
        <v>3248</v>
      </c>
      <c r="U1152" s="20"/>
      <c r="V1152" s="17" t="s">
        <v>1</v>
      </c>
      <c r="W1152" s="47">
        <f t="shared" si="36"/>
        <v>80.501648201848965</v>
      </c>
      <c r="X1152" s="47">
        <f t="shared" si="37"/>
        <v>80.501648201848965</v>
      </c>
    </row>
    <row r="1153" spans="1:24" ht="22.5">
      <c r="A1153" s="19"/>
      <c r="B1153" s="57" t="s">
        <v>22</v>
      </c>
      <c r="C1153" s="58">
        <v>18</v>
      </c>
      <c r="D1153" s="59">
        <v>8</v>
      </c>
      <c r="E1153" s="59">
        <v>1</v>
      </c>
      <c r="F1153" s="60" t="s">
        <v>203</v>
      </c>
      <c r="G1153" s="58" t="s">
        <v>21</v>
      </c>
      <c r="H1153" s="262"/>
      <c r="I1153" s="262"/>
      <c r="J1153" s="262"/>
      <c r="K1153" s="262"/>
      <c r="L1153" s="262"/>
      <c r="M1153" s="263"/>
      <c r="N1153" s="61">
        <v>4034.7</v>
      </c>
      <c r="O1153" s="61">
        <v>4034.7</v>
      </c>
      <c r="P1153" s="264"/>
      <c r="Q1153" s="264"/>
      <c r="R1153" s="36">
        <v>0</v>
      </c>
      <c r="S1153" s="37">
        <v>3248017.26</v>
      </c>
      <c r="T1153" s="62">
        <v>3248</v>
      </c>
      <c r="U1153" s="20"/>
      <c r="V1153" s="17" t="s">
        <v>1</v>
      </c>
      <c r="W1153" s="47">
        <f t="shared" si="36"/>
        <v>80.501648201848965</v>
      </c>
      <c r="X1153" s="47">
        <f t="shared" si="37"/>
        <v>80.501648201848965</v>
      </c>
    </row>
    <row r="1154" spans="1:24">
      <c r="A1154" s="19"/>
      <c r="B1154" s="57" t="s">
        <v>79</v>
      </c>
      <c r="C1154" s="58">
        <v>18</v>
      </c>
      <c r="D1154" s="59">
        <v>8</v>
      </c>
      <c r="E1154" s="59">
        <v>1</v>
      </c>
      <c r="F1154" s="60" t="s">
        <v>203</v>
      </c>
      <c r="G1154" s="58" t="s">
        <v>77</v>
      </c>
      <c r="H1154" s="262"/>
      <c r="I1154" s="262"/>
      <c r="J1154" s="262"/>
      <c r="K1154" s="262"/>
      <c r="L1154" s="262"/>
      <c r="M1154" s="263"/>
      <c r="N1154" s="61">
        <v>3085.6</v>
      </c>
      <c r="O1154" s="61">
        <v>3085.6</v>
      </c>
      <c r="P1154" s="264"/>
      <c r="Q1154" s="264"/>
      <c r="R1154" s="36">
        <v>0</v>
      </c>
      <c r="S1154" s="37">
        <v>2451929.44</v>
      </c>
      <c r="T1154" s="62">
        <v>2451.9</v>
      </c>
      <c r="U1154" s="20"/>
      <c r="V1154" s="17" t="s">
        <v>1</v>
      </c>
      <c r="W1154" s="47">
        <f t="shared" si="36"/>
        <v>79.462665283899412</v>
      </c>
      <c r="X1154" s="47">
        <f t="shared" si="37"/>
        <v>79.462665283899412</v>
      </c>
    </row>
    <row r="1155" spans="1:24">
      <c r="A1155" s="19"/>
      <c r="B1155" s="57" t="s">
        <v>20</v>
      </c>
      <c r="C1155" s="58">
        <v>18</v>
      </c>
      <c r="D1155" s="59">
        <v>8</v>
      </c>
      <c r="E1155" s="59">
        <v>1</v>
      </c>
      <c r="F1155" s="60" t="s">
        <v>203</v>
      </c>
      <c r="G1155" s="58" t="s">
        <v>18</v>
      </c>
      <c r="H1155" s="262"/>
      <c r="I1155" s="262"/>
      <c r="J1155" s="262"/>
      <c r="K1155" s="262"/>
      <c r="L1155" s="262"/>
      <c r="M1155" s="263"/>
      <c r="N1155" s="61">
        <v>949.1</v>
      </c>
      <c r="O1155" s="61">
        <v>949.1</v>
      </c>
      <c r="P1155" s="264"/>
      <c r="Q1155" s="264"/>
      <c r="R1155" s="36">
        <v>0</v>
      </c>
      <c r="S1155" s="37">
        <v>796087.82</v>
      </c>
      <c r="T1155" s="62">
        <v>796.1</v>
      </c>
      <c r="U1155" s="20"/>
      <c r="V1155" s="17" t="s">
        <v>1</v>
      </c>
      <c r="W1155" s="47">
        <f t="shared" si="36"/>
        <v>83.879464756084715</v>
      </c>
      <c r="X1155" s="47">
        <f t="shared" si="37"/>
        <v>83.879464756084715</v>
      </c>
    </row>
    <row r="1156" spans="1:24" ht="45">
      <c r="A1156" s="19"/>
      <c r="B1156" s="57" t="s">
        <v>202</v>
      </c>
      <c r="C1156" s="58">
        <v>18</v>
      </c>
      <c r="D1156" s="59">
        <v>8</v>
      </c>
      <c r="E1156" s="59">
        <v>1</v>
      </c>
      <c r="F1156" s="60" t="s">
        <v>201</v>
      </c>
      <c r="G1156" s="58" t="s">
        <v>2</v>
      </c>
      <c r="H1156" s="262"/>
      <c r="I1156" s="262"/>
      <c r="J1156" s="262"/>
      <c r="K1156" s="262"/>
      <c r="L1156" s="262"/>
      <c r="M1156" s="263"/>
      <c r="N1156" s="61">
        <v>150</v>
      </c>
      <c r="O1156" s="61">
        <v>150</v>
      </c>
      <c r="P1156" s="264"/>
      <c r="Q1156" s="264"/>
      <c r="R1156" s="36">
        <v>0</v>
      </c>
      <c r="S1156" s="37">
        <v>150000</v>
      </c>
      <c r="T1156" s="62">
        <v>150</v>
      </c>
      <c r="U1156" s="20"/>
      <c r="V1156" s="17" t="s">
        <v>1</v>
      </c>
      <c r="W1156" s="47">
        <f t="shared" si="36"/>
        <v>100</v>
      </c>
      <c r="X1156" s="47">
        <f t="shared" si="37"/>
        <v>100</v>
      </c>
    </row>
    <row r="1157" spans="1:24" ht="22.5">
      <c r="A1157" s="19"/>
      <c r="B1157" s="57" t="s">
        <v>22</v>
      </c>
      <c r="C1157" s="58">
        <v>18</v>
      </c>
      <c r="D1157" s="59">
        <v>8</v>
      </c>
      <c r="E1157" s="59">
        <v>1</v>
      </c>
      <c r="F1157" s="60" t="s">
        <v>201</v>
      </c>
      <c r="G1157" s="58" t="s">
        <v>21</v>
      </c>
      <c r="H1157" s="262"/>
      <c r="I1157" s="262"/>
      <c r="J1157" s="262"/>
      <c r="K1157" s="262"/>
      <c r="L1157" s="262"/>
      <c r="M1157" s="263"/>
      <c r="N1157" s="61">
        <v>150</v>
      </c>
      <c r="O1157" s="61">
        <v>150</v>
      </c>
      <c r="P1157" s="264"/>
      <c r="Q1157" s="264"/>
      <c r="R1157" s="36">
        <v>0</v>
      </c>
      <c r="S1157" s="37">
        <v>150000</v>
      </c>
      <c r="T1157" s="62">
        <v>150</v>
      </c>
      <c r="U1157" s="20"/>
      <c r="V1157" s="17" t="s">
        <v>1</v>
      </c>
      <c r="W1157" s="47">
        <f t="shared" ref="W1157:W1220" si="38">SUM(T1157/N1157*100)</f>
        <v>100</v>
      </c>
      <c r="X1157" s="47">
        <f t="shared" ref="X1157:X1220" si="39">SUM(T1157/O1157*100)</f>
        <v>100</v>
      </c>
    </row>
    <row r="1158" spans="1:24">
      <c r="A1158" s="19"/>
      <c r="B1158" s="57" t="s">
        <v>79</v>
      </c>
      <c r="C1158" s="58">
        <v>18</v>
      </c>
      <c r="D1158" s="59">
        <v>8</v>
      </c>
      <c r="E1158" s="59">
        <v>1</v>
      </c>
      <c r="F1158" s="60" t="s">
        <v>201</v>
      </c>
      <c r="G1158" s="58" t="s">
        <v>77</v>
      </c>
      <c r="H1158" s="262"/>
      <c r="I1158" s="262"/>
      <c r="J1158" s="262"/>
      <c r="K1158" s="262"/>
      <c r="L1158" s="262"/>
      <c r="M1158" s="263"/>
      <c r="N1158" s="61">
        <v>150</v>
      </c>
      <c r="O1158" s="61">
        <v>150</v>
      </c>
      <c r="P1158" s="264"/>
      <c r="Q1158" s="264"/>
      <c r="R1158" s="36">
        <v>0</v>
      </c>
      <c r="S1158" s="37">
        <v>150000</v>
      </c>
      <c r="T1158" s="62">
        <v>150</v>
      </c>
      <c r="U1158" s="20"/>
      <c r="V1158" s="17" t="s">
        <v>1</v>
      </c>
      <c r="W1158" s="47">
        <f t="shared" si="38"/>
        <v>100</v>
      </c>
      <c r="X1158" s="47">
        <f t="shared" si="39"/>
        <v>100</v>
      </c>
    </row>
    <row r="1159" spans="1:24" ht="33.75">
      <c r="A1159" s="19"/>
      <c r="B1159" s="57" t="s">
        <v>200</v>
      </c>
      <c r="C1159" s="58">
        <v>18</v>
      </c>
      <c r="D1159" s="59">
        <v>8</v>
      </c>
      <c r="E1159" s="59">
        <v>1</v>
      </c>
      <c r="F1159" s="60" t="s">
        <v>199</v>
      </c>
      <c r="G1159" s="58" t="s">
        <v>2</v>
      </c>
      <c r="H1159" s="262"/>
      <c r="I1159" s="262"/>
      <c r="J1159" s="262"/>
      <c r="K1159" s="262"/>
      <c r="L1159" s="262"/>
      <c r="M1159" s="263"/>
      <c r="N1159" s="61">
        <v>885.2</v>
      </c>
      <c r="O1159" s="61">
        <v>885.2</v>
      </c>
      <c r="P1159" s="264"/>
      <c r="Q1159" s="264"/>
      <c r="R1159" s="36">
        <v>0</v>
      </c>
      <c r="S1159" s="37">
        <v>885212</v>
      </c>
      <c r="T1159" s="62">
        <v>885.2</v>
      </c>
      <c r="U1159" s="20"/>
      <c r="V1159" s="17" t="s">
        <v>1</v>
      </c>
      <c r="W1159" s="47">
        <f t="shared" si="38"/>
        <v>100</v>
      </c>
      <c r="X1159" s="47">
        <f t="shared" si="39"/>
        <v>100</v>
      </c>
    </row>
    <row r="1160" spans="1:24" ht="22.5">
      <c r="A1160" s="19"/>
      <c r="B1160" s="57" t="s">
        <v>22</v>
      </c>
      <c r="C1160" s="58">
        <v>18</v>
      </c>
      <c r="D1160" s="59">
        <v>8</v>
      </c>
      <c r="E1160" s="59">
        <v>1</v>
      </c>
      <c r="F1160" s="60" t="s">
        <v>199</v>
      </c>
      <c r="G1160" s="58" t="s">
        <v>21</v>
      </c>
      <c r="H1160" s="262"/>
      <c r="I1160" s="262"/>
      <c r="J1160" s="262"/>
      <c r="K1160" s="262"/>
      <c r="L1160" s="262"/>
      <c r="M1160" s="263"/>
      <c r="N1160" s="61">
        <v>885.2</v>
      </c>
      <c r="O1160" s="61">
        <v>885.2</v>
      </c>
      <c r="P1160" s="264"/>
      <c r="Q1160" s="264"/>
      <c r="R1160" s="36">
        <v>0</v>
      </c>
      <c r="S1160" s="37">
        <v>885212</v>
      </c>
      <c r="T1160" s="62">
        <v>885.2</v>
      </c>
      <c r="U1160" s="20"/>
      <c r="V1160" s="17" t="s">
        <v>1</v>
      </c>
      <c r="W1160" s="47">
        <f t="shared" si="38"/>
        <v>100</v>
      </c>
      <c r="X1160" s="47">
        <f t="shared" si="39"/>
        <v>100</v>
      </c>
    </row>
    <row r="1161" spans="1:24">
      <c r="A1161" s="19"/>
      <c r="B1161" s="57" t="s">
        <v>79</v>
      </c>
      <c r="C1161" s="58">
        <v>18</v>
      </c>
      <c r="D1161" s="59">
        <v>8</v>
      </c>
      <c r="E1161" s="59">
        <v>1</v>
      </c>
      <c r="F1161" s="60" t="s">
        <v>199</v>
      </c>
      <c r="G1161" s="58" t="s">
        <v>77</v>
      </c>
      <c r="H1161" s="262"/>
      <c r="I1161" s="262"/>
      <c r="J1161" s="262"/>
      <c r="K1161" s="262"/>
      <c r="L1161" s="262"/>
      <c r="M1161" s="263"/>
      <c r="N1161" s="61">
        <v>568.6</v>
      </c>
      <c r="O1161" s="61">
        <v>568.6</v>
      </c>
      <c r="P1161" s="264"/>
      <c r="Q1161" s="264"/>
      <c r="R1161" s="36">
        <v>0</v>
      </c>
      <c r="S1161" s="37">
        <v>568565</v>
      </c>
      <c r="T1161" s="62">
        <v>568.6</v>
      </c>
      <c r="U1161" s="20"/>
      <c r="V1161" s="17" t="s">
        <v>1</v>
      </c>
      <c r="W1161" s="47">
        <f t="shared" si="38"/>
        <v>100</v>
      </c>
      <c r="X1161" s="47">
        <f t="shared" si="39"/>
        <v>100</v>
      </c>
    </row>
    <row r="1162" spans="1:24">
      <c r="A1162" s="19"/>
      <c r="B1162" s="57" t="s">
        <v>20</v>
      </c>
      <c r="C1162" s="58">
        <v>18</v>
      </c>
      <c r="D1162" s="59">
        <v>8</v>
      </c>
      <c r="E1162" s="59">
        <v>1</v>
      </c>
      <c r="F1162" s="60" t="s">
        <v>199</v>
      </c>
      <c r="G1162" s="58" t="s">
        <v>18</v>
      </c>
      <c r="H1162" s="262"/>
      <c r="I1162" s="262"/>
      <c r="J1162" s="262"/>
      <c r="K1162" s="262"/>
      <c r="L1162" s="262"/>
      <c r="M1162" s="263"/>
      <c r="N1162" s="61">
        <v>316.60000000000002</v>
      </c>
      <c r="O1162" s="61">
        <v>316.60000000000002</v>
      </c>
      <c r="P1162" s="264"/>
      <c r="Q1162" s="264"/>
      <c r="R1162" s="36">
        <v>0</v>
      </c>
      <c r="S1162" s="37">
        <v>316647</v>
      </c>
      <c r="T1162" s="62">
        <v>316.60000000000002</v>
      </c>
      <c r="U1162" s="20"/>
      <c r="V1162" s="17" t="s">
        <v>1</v>
      </c>
      <c r="W1162" s="47">
        <f t="shared" si="38"/>
        <v>100</v>
      </c>
      <c r="X1162" s="47">
        <f t="shared" si="39"/>
        <v>100</v>
      </c>
    </row>
    <row r="1163" spans="1:24" ht="33.75">
      <c r="A1163" s="19"/>
      <c r="B1163" s="57" t="s">
        <v>198</v>
      </c>
      <c r="C1163" s="58">
        <v>18</v>
      </c>
      <c r="D1163" s="59">
        <v>8</v>
      </c>
      <c r="E1163" s="59">
        <v>1</v>
      </c>
      <c r="F1163" s="60" t="s">
        <v>197</v>
      </c>
      <c r="G1163" s="58" t="s">
        <v>2</v>
      </c>
      <c r="H1163" s="262"/>
      <c r="I1163" s="262"/>
      <c r="J1163" s="262"/>
      <c r="K1163" s="262"/>
      <c r="L1163" s="262"/>
      <c r="M1163" s="263"/>
      <c r="N1163" s="61">
        <v>442.4</v>
      </c>
      <c r="O1163" s="61">
        <v>442.4</v>
      </c>
      <c r="P1163" s="264"/>
      <c r="Q1163" s="264"/>
      <c r="R1163" s="36">
        <v>0</v>
      </c>
      <c r="S1163" s="37">
        <v>442376</v>
      </c>
      <c r="T1163" s="62">
        <v>442.4</v>
      </c>
      <c r="U1163" s="20"/>
      <c r="V1163" s="17" t="s">
        <v>1</v>
      </c>
      <c r="W1163" s="47">
        <f t="shared" si="38"/>
        <v>100</v>
      </c>
      <c r="X1163" s="47">
        <f t="shared" si="39"/>
        <v>100</v>
      </c>
    </row>
    <row r="1164" spans="1:24" ht="22.5">
      <c r="A1164" s="19"/>
      <c r="B1164" s="57" t="s">
        <v>22</v>
      </c>
      <c r="C1164" s="58">
        <v>18</v>
      </c>
      <c r="D1164" s="59">
        <v>8</v>
      </c>
      <c r="E1164" s="59">
        <v>1</v>
      </c>
      <c r="F1164" s="60" t="s">
        <v>197</v>
      </c>
      <c r="G1164" s="58" t="s">
        <v>21</v>
      </c>
      <c r="H1164" s="262"/>
      <c r="I1164" s="262"/>
      <c r="J1164" s="262"/>
      <c r="K1164" s="262"/>
      <c r="L1164" s="262"/>
      <c r="M1164" s="263"/>
      <c r="N1164" s="61">
        <v>442.4</v>
      </c>
      <c r="O1164" s="61">
        <v>442.4</v>
      </c>
      <c r="P1164" s="264"/>
      <c r="Q1164" s="264"/>
      <c r="R1164" s="36">
        <v>0</v>
      </c>
      <c r="S1164" s="37">
        <v>442376</v>
      </c>
      <c r="T1164" s="62">
        <v>442.4</v>
      </c>
      <c r="U1164" s="20"/>
      <c r="V1164" s="17" t="s">
        <v>1</v>
      </c>
      <c r="W1164" s="47">
        <f t="shared" si="38"/>
        <v>100</v>
      </c>
      <c r="X1164" s="47">
        <f t="shared" si="39"/>
        <v>100</v>
      </c>
    </row>
    <row r="1165" spans="1:24">
      <c r="A1165" s="19"/>
      <c r="B1165" s="57" t="s">
        <v>79</v>
      </c>
      <c r="C1165" s="58">
        <v>18</v>
      </c>
      <c r="D1165" s="59">
        <v>8</v>
      </c>
      <c r="E1165" s="59">
        <v>1</v>
      </c>
      <c r="F1165" s="60" t="s">
        <v>197</v>
      </c>
      <c r="G1165" s="58" t="s">
        <v>77</v>
      </c>
      <c r="H1165" s="262"/>
      <c r="I1165" s="262"/>
      <c r="J1165" s="262"/>
      <c r="K1165" s="262"/>
      <c r="L1165" s="262"/>
      <c r="M1165" s="263"/>
      <c r="N1165" s="61">
        <v>284.10000000000002</v>
      </c>
      <c r="O1165" s="61">
        <v>284.10000000000002</v>
      </c>
      <c r="P1165" s="264"/>
      <c r="Q1165" s="264"/>
      <c r="R1165" s="36">
        <v>0</v>
      </c>
      <c r="S1165" s="37">
        <v>284135</v>
      </c>
      <c r="T1165" s="62">
        <v>284.10000000000002</v>
      </c>
      <c r="U1165" s="20"/>
      <c r="V1165" s="17" t="s">
        <v>1</v>
      </c>
      <c r="W1165" s="47">
        <f t="shared" si="38"/>
        <v>100</v>
      </c>
      <c r="X1165" s="47">
        <f t="shared" si="39"/>
        <v>100</v>
      </c>
    </row>
    <row r="1166" spans="1:24">
      <c r="A1166" s="19"/>
      <c r="B1166" s="57" t="s">
        <v>20</v>
      </c>
      <c r="C1166" s="58">
        <v>18</v>
      </c>
      <c r="D1166" s="59">
        <v>8</v>
      </c>
      <c r="E1166" s="59">
        <v>1</v>
      </c>
      <c r="F1166" s="60" t="s">
        <v>197</v>
      </c>
      <c r="G1166" s="58" t="s">
        <v>18</v>
      </c>
      <c r="H1166" s="262"/>
      <c r="I1166" s="262"/>
      <c r="J1166" s="262"/>
      <c r="K1166" s="262"/>
      <c r="L1166" s="262"/>
      <c r="M1166" s="263"/>
      <c r="N1166" s="61">
        <v>158.30000000000001</v>
      </c>
      <c r="O1166" s="61">
        <v>158.30000000000001</v>
      </c>
      <c r="P1166" s="264"/>
      <c r="Q1166" s="264"/>
      <c r="R1166" s="36">
        <v>0</v>
      </c>
      <c r="S1166" s="37">
        <v>158241</v>
      </c>
      <c r="T1166" s="62">
        <v>158.30000000000001</v>
      </c>
      <c r="U1166" s="20"/>
      <c r="V1166" s="17" t="s">
        <v>1</v>
      </c>
      <c r="W1166" s="47">
        <f t="shared" si="38"/>
        <v>100</v>
      </c>
      <c r="X1166" s="47">
        <f t="shared" si="39"/>
        <v>100</v>
      </c>
    </row>
    <row r="1167" spans="1:24" ht="33.75">
      <c r="A1167" s="19"/>
      <c r="B1167" s="57" t="s">
        <v>196</v>
      </c>
      <c r="C1167" s="58">
        <v>18</v>
      </c>
      <c r="D1167" s="59">
        <v>8</v>
      </c>
      <c r="E1167" s="59">
        <v>1</v>
      </c>
      <c r="F1167" s="60" t="s">
        <v>195</v>
      </c>
      <c r="G1167" s="58" t="s">
        <v>2</v>
      </c>
      <c r="H1167" s="262"/>
      <c r="I1167" s="262"/>
      <c r="J1167" s="262"/>
      <c r="K1167" s="262"/>
      <c r="L1167" s="262"/>
      <c r="M1167" s="263"/>
      <c r="N1167" s="61">
        <v>2734</v>
      </c>
      <c r="O1167" s="61">
        <v>2734</v>
      </c>
      <c r="P1167" s="264"/>
      <c r="Q1167" s="264"/>
      <c r="R1167" s="36">
        <v>0</v>
      </c>
      <c r="S1167" s="37">
        <v>2548796.9900000002</v>
      </c>
      <c r="T1167" s="62">
        <v>2548.8000000000002</v>
      </c>
      <c r="U1167" s="20"/>
      <c r="V1167" s="17" t="s">
        <v>1</v>
      </c>
      <c r="W1167" s="47">
        <f t="shared" si="38"/>
        <v>93.226042428675939</v>
      </c>
      <c r="X1167" s="47">
        <f t="shared" si="39"/>
        <v>93.226042428675939</v>
      </c>
    </row>
    <row r="1168" spans="1:24" ht="33.75">
      <c r="A1168" s="19"/>
      <c r="B1168" s="57" t="s">
        <v>194</v>
      </c>
      <c r="C1168" s="58">
        <v>18</v>
      </c>
      <c r="D1168" s="59">
        <v>8</v>
      </c>
      <c r="E1168" s="59">
        <v>1</v>
      </c>
      <c r="F1168" s="60" t="s">
        <v>193</v>
      </c>
      <c r="G1168" s="58" t="s">
        <v>2</v>
      </c>
      <c r="H1168" s="262"/>
      <c r="I1168" s="262"/>
      <c r="J1168" s="262"/>
      <c r="K1168" s="262"/>
      <c r="L1168" s="262"/>
      <c r="M1168" s="263"/>
      <c r="N1168" s="61">
        <v>2734</v>
      </c>
      <c r="O1168" s="61">
        <v>2734</v>
      </c>
      <c r="P1168" s="264"/>
      <c r="Q1168" s="264"/>
      <c r="R1168" s="36">
        <v>0</v>
      </c>
      <c r="S1168" s="37">
        <v>2548796.9900000002</v>
      </c>
      <c r="T1168" s="62">
        <v>2548.8000000000002</v>
      </c>
      <c r="U1168" s="20"/>
      <c r="V1168" s="17" t="s">
        <v>1</v>
      </c>
      <c r="W1168" s="47">
        <f t="shared" si="38"/>
        <v>93.226042428675939</v>
      </c>
      <c r="X1168" s="47">
        <f t="shared" si="39"/>
        <v>93.226042428675939</v>
      </c>
    </row>
    <row r="1169" spans="1:24" ht="22.5">
      <c r="A1169" s="19"/>
      <c r="B1169" s="57" t="s">
        <v>192</v>
      </c>
      <c r="C1169" s="58">
        <v>18</v>
      </c>
      <c r="D1169" s="59">
        <v>8</v>
      </c>
      <c r="E1169" s="59">
        <v>1</v>
      </c>
      <c r="F1169" s="60" t="s">
        <v>191</v>
      </c>
      <c r="G1169" s="58" t="s">
        <v>2</v>
      </c>
      <c r="H1169" s="262"/>
      <c r="I1169" s="262"/>
      <c r="J1169" s="262"/>
      <c r="K1169" s="262"/>
      <c r="L1169" s="262"/>
      <c r="M1169" s="263"/>
      <c r="N1169" s="61">
        <v>480</v>
      </c>
      <c r="O1169" s="61">
        <v>480</v>
      </c>
      <c r="P1169" s="264"/>
      <c r="Q1169" s="264"/>
      <c r="R1169" s="36">
        <v>0</v>
      </c>
      <c r="S1169" s="37">
        <v>459995</v>
      </c>
      <c r="T1169" s="62">
        <v>460</v>
      </c>
      <c r="U1169" s="20"/>
      <c r="V1169" s="17" t="s">
        <v>1</v>
      </c>
      <c r="W1169" s="47">
        <f t="shared" si="38"/>
        <v>95.833333333333343</v>
      </c>
      <c r="X1169" s="47">
        <f t="shared" si="39"/>
        <v>95.833333333333343</v>
      </c>
    </row>
    <row r="1170" spans="1:24" ht="22.5">
      <c r="A1170" s="19"/>
      <c r="B1170" s="57" t="s">
        <v>37</v>
      </c>
      <c r="C1170" s="58">
        <v>18</v>
      </c>
      <c r="D1170" s="59">
        <v>8</v>
      </c>
      <c r="E1170" s="59">
        <v>1</v>
      </c>
      <c r="F1170" s="60" t="s">
        <v>191</v>
      </c>
      <c r="G1170" s="58" t="s">
        <v>36</v>
      </c>
      <c r="H1170" s="262"/>
      <c r="I1170" s="262"/>
      <c r="J1170" s="262"/>
      <c r="K1170" s="262"/>
      <c r="L1170" s="262"/>
      <c r="M1170" s="263"/>
      <c r="N1170" s="61">
        <v>480</v>
      </c>
      <c r="O1170" s="61">
        <v>480</v>
      </c>
      <c r="P1170" s="264"/>
      <c r="Q1170" s="264"/>
      <c r="R1170" s="36">
        <v>0</v>
      </c>
      <c r="S1170" s="37">
        <v>459995</v>
      </c>
      <c r="T1170" s="62">
        <v>460</v>
      </c>
      <c r="U1170" s="20"/>
      <c r="V1170" s="17" t="s">
        <v>1</v>
      </c>
      <c r="W1170" s="47">
        <f t="shared" si="38"/>
        <v>95.833333333333343</v>
      </c>
      <c r="X1170" s="47">
        <f t="shared" si="39"/>
        <v>95.833333333333343</v>
      </c>
    </row>
    <row r="1171" spans="1:24" ht="22.5">
      <c r="A1171" s="19"/>
      <c r="B1171" s="57" t="s">
        <v>35</v>
      </c>
      <c r="C1171" s="58">
        <v>18</v>
      </c>
      <c r="D1171" s="59">
        <v>8</v>
      </c>
      <c r="E1171" s="59">
        <v>1</v>
      </c>
      <c r="F1171" s="60" t="s">
        <v>191</v>
      </c>
      <c r="G1171" s="58" t="s">
        <v>33</v>
      </c>
      <c r="H1171" s="262"/>
      <c r="I1171" s="262"/>
      <c r="J1171" s="262"/>
      <c r="K1171" s="262"/>
      <c r="L1171" s="262"/>
      <c r="M1171" s="263"/>
      <c r="N1171" s="61">
        <v>480</v>
      </c>
      <c r="O1171" s="61">
        <v>480</v>
      </c>
      <c r="P1171" s="264"/>
      <c r="Q1171" s="264"/>
      <c r="R1171" s="36">
        <v>0</v>
      </c>
      <c r="S1171" s="37">
        <v>459995</v>
      </c>
      <c r="T1171" s="62">
        <v>460</v>
      </c>
      <c r="U1171" s="20"/>
      <c r="V1171" s="17" t="s">
        <v>1</v>
      </c>
      <c r="W1171" s="47">
        <f t="shared" si="38"/>
        <v>95.833333333333343</v>
      </c>
      <c r="X1171" s="47">
        <f t="shared" si="39"/>
        <v>95.833333333333343</v>
      </c>
    </row>
    <row r="1172" spans="1:24" ht="22.5">
      <c r="A1172" s="19"/>
      <c r="B1172" s="57" t="s">
        <v>42</v>
      </c>
      <c r="C1172" s="58">
        <v>18</v>
      </c>
      <c r="D1172" s="59">
        <v>8</v>
      </c>
      <c r="E1172" s="59">
        <v>1</v>
      </c>
      <c r="F1172" s="60" t="s">
        <v>190</v>
      </c>
      <c r="G1172" s="58" t="s">
        <v>2</v>
      </c>
      <c r="H1172" s="262"/>
      <c r="I1172" s="262"/>
      <c r="J1172" s="262"/>
      <c r="K1172" s="262"/>
      <c r="L1172" s="262"/>
      <c r="M1172" s="263"/>
      <c r="N1172" s="61">
        <v>1054</v>
      </c>
      <c r="O1172" s="61">
        <v>1054</v>
      </c>
      <c r="P1172" s="264"/>
      <c r="Q1172" s="264"/>
      <c r="R1172" s="36">
        <v>0</v>
      </c>
      <c r="S1172" s="37">
        <v>911501.99</v>
      </c>
      <c r="T1172" s="62">
        <v>911.5</v>
      </c>
      <c r="U1172" s="20"/>
      <c r="V1172" s="17" t="s">
        <v>1</v>
      </c>
      <c r="W1172" s="47">
        <f t="shared" si="38"/>
        <v>86.480075901328263</v>
      </c>
      <c r="X1172" s="47">
        <f t="shared" si="39"/>
        <v>86.480075901328263</v>
      </c>
    </row>
    <row r="1173" spans="1:24" ht="22.5">
      <c r="A1173" s="19"/>
      <c r="B1173" s="24" t="s">
        <v>22</v>
      </c>
      <c r="C1173" s="31">
        <v>18</v>
      </c>
      <c r="D1173" s="32">
        <v>8</v>
      </c>
      <c r="E1173" s="32">
        <v>1</v>
      </c>
      <c r="F1173" s="30" t="s">
        <v>190</v>
      </c>
      <c r="G1173" s="31" t="s">
        <v>21</v>
      </c>
      <c r="H1173" s="299"/>
      <c r="I1173" s="299"/>
      <c r="J1173" s="299"/>
      <c r="K1173" s="299"/>
      <c r="L1173" s="299"/>
      <c r="M1173" s="300"/>
      <c r="N1173" s="46">
        <v>1054</v>
      </c>
      <c r="O1173" s="46">
        <v>1054</v>
      </c>
      <c r="P1173" s="301"/>
      <c r="Q1173" s="301"/>
      <c r="R1173" s="36">
        <v>0</v>
      </c>
      <c r="S1173" s="37">
        <v>911501.99</v>
      </c>
      <c r="T1173" s="41">
        <v>911.5</v>
      </c>
      <c r="U1173" s="20"/>
      <c r="V1173" s="17" t="s">
        <v>1</v>
      </c>
      <c r="W1173" s="47">
        <f t="shared" si="38"/>
        <v>86.480075901328263</v>
      </c>
      <c r="X1173" s="47">
        <f t="shared" si="39"/>
        <v>86.480075901328263</v>
      </c>
    </row>
    <row r="1174" spans="1:24">
      <c r="A1174" s="19"/>
      <c r="B1174" s="24" t="s">
        <v>79</v>
      </c>
      <c r="C1174" s="31">
        <v>18</v>
      </c>
      <c r="D1174" s="32">
        <v>8</v>
      </c>
      <c r="E1174" s="32">
        <v>1</v>
      </c>
      <c r="F1174" s="30" t="s">
        <v>190</v>
      </c>
      <c r="G1174" s="31" t="s">
        <v>77</v>
      </c>
      <c r="H1174" s="299"/>
      <c r="I1174" s="299"/>
      <c r="J1174" s="299"/>
      <c r="K1174" s="299"/>
      <c r="L1174" s="299"/>
      <c r="M1174" s="300"/>
      <c r="N1174" s="46">
        <v>1054</v>
      </c>
      <c r="O1174" s="46">
        <v>1054</v>
      </c>
      <c r="P1174" s="301"/>
      <c r="Q1174" s="301"/>
      <c r="R1174" s="36">
        <v>0</v>
      </c>
      <c r="S1174" s="37">
        <v>911501.99</v>
      </c>
      <c r="T1174" s="41">
        <v>911.5</v>
      </c>
      <c r="U1174" s="20"/>
      <c r="V1174" s="17" t="s">
        <v>1</v>
      </c>
      <c r="W1174" s="47">
        <f t="shared" si="38"/>
        <v>86.480075901328263</v>
      </c>
      <c r="X1174" s="47">
        <f t="shared" si="39"/>
        <v>86.480075901328263</v>
      </c>
    </row>
    <row r="1175" spans="1:24" ht="22.5">
      <c r="A1175" s="19"/>
      <c r="B1175" s="57" t="s">
        <v>25</v>
      </c>
      <c r="C1175" s="58">
        <v>18</v>
      </c>
      <c r="D1175" s="59">
        <v>8</v>
      </c>
      <c r="E1175" s="59">
        <v>1</v>
      </c>
      <c r="F1175" s="60" t="s">
        <v>189</v>
      </c>
      <c r="G1175" s="58" t="s">
        <v>2</v>
      </c>
      <c r="H1175" s="262"/>
      <c r="I1175" s="262"/>
      <c r="J1175" s="262"/>
      <c r="K1175" s="262"/>
      <c r="L1175" s="262"/>
      <c r="M1175" s="263"/>
      <c r="N1175" s="61">
        <v>1100</v>
      </c>
      <c r="O1175" s="61">
        <v>1100</v>
      </c>
      <c r="P1175" s="264"/>
      <c r="Q1175" s="264"/>
      <c r="R1175" s="36">
        <v>0</v>
      </c>
      <c r="S1175" s="37">
        <v>1097500</v>
      </c>
      <c r="T1175" s="62">
        <v>1097.5</v>
      </c>
      <c r="U1175" s="20"/>
      <c r="V1175" s="17" t="s">
        <v>1</v>
      </c>
      <c r="W1175" s="47">
        <f t="shared" si="38"/>
        <v>99.772727272727266</v>
      </c>
      <c r="X1175" s="47">
        <f t="shared" si="39"/>
        <v>99.772727272727266</v>
      </c>
    </row>
    <row r="1176" spans="1:24" ht="22.5">
      <c r="A1176" s="19"/>
      <c r="B1176" s="57" t="s">
        <v>22</v>
      </c>
      <c r="C1176" s="58">
        <v>18</v>
      </c>
      <c r="D1176" s="59">
        <v>8</v>
      </c>
      <c r="E1176" s="59">
        <v>1</v>
      </c>
      <c r="F1176" s="60" t="s">
        <v>189</v>
      </c>
      <c r="G1176" s="58" t="s">
        <v>21</v>
      </c>
      <c r="H1176" s="262"/>
      <c r="I1176" s="262"/>
      <c r="J1176" s="262"/>
      <c r="K1176" s="262"/>
      <c r="L1176" s="262"/>
      <c r="M1176" s="263"/>
      <c r="N1176" s="61">
        <v>1100</v>
      </c>
      <c r="O1176" s="61">
        <v>1100</v>
      </c>
      <c r="P1176" s="264"/>
      <c r="Q1176" s="264"/>
      <c r="R1176" s="36">
        <v>0</v>
      </c>
      <c r="S1176" s="37">
        <v>1097500</v>
      </c>
      <c r="T1176" s="62">
        <v>1097.5</v>
      </c>
      <c r="U1176" s="20"/>
      <c r="V1176" s="17" t="s">
        <v>1</v>
      </c>
      <c r="W1176" s="47">
        <f t="shared" si="38"/>
        <v>99.772727272727266</v>
      </c>
      <c r="X1176" s="47">
        <f t="shared" si="39"/>
        <v>99.772727272727266</v>
      </c>
    </row>
    <row r="1177" spans="1:24">
      <c r="A1177" s="19"/>
      <c r="B1177" s="57" t="s">
        <v>79</v>
      </c>
      <c r="C1177" s="58">
        <v>18</v>
      </c>
      <c r="D1177" s="59">
        <v>8</v>
      </c>
      <c r="E1177" s="59">
        <v>1</v>
      </c>
      <c r="F1177" s="60" t="s">
        <v>189</v>
      </c>
      <c r="G1177" s="58" t="s">
        <v>77</v>
      </c>
      <c r="H1177" s="262"/>
      <c r="I1177" s="262"/>
      <c r="J1177" s="262"/>
      <c r="K1177" s="262"/>
      <c r="L1177" s="262"/>
      <c r="M1177" s="263"/>
      <c r="N1177" s="61">
        <v>1100</v>
      </c>
      <c r="O1177" s="61">
        <v>1100</v>
      </c>
      <c r="P1177" s="264"/>
      <c r="Q1177" s="264"/>
      <c r="R1177" s="36">
        <v>0</v>
      </c>
      <c r="S1177" s="37">
        <v>1097500</v>
      </c>
      <c r="T1177" s="62">
        <v>1097.5</v>
      </c>
      <c r="U1177" s="20"/>
      <c r="V1177" s="17" t="s">
        <v>1</v>
      </c>
      <c r="W1177" s="47">
        <f t="shared" si="38"/>
        <v>99.772727272727266</v>
      </c>
      <c r="X1177" s="47">
        <f t="shared" si="39"/>
        <v>99.772727272727266</v>
      </c>
    </row>
    <row r="1178" spans="1:24" ht="22.5">
      <c r="A1178" s="19"/>
      <c r="B1178" s="57" t="s">
        <v>188</v>
      </c>
      <c r="C1178" s="58">
        <v>18</v>
      </c>
      <c r="D1178" s="59">
        <v>8</v>
      </c>
      <c r="E1178" s="59">
        <v>1</v>
      </c>
      <c r="F1178" s="60" t="s">
        <v>187</v>
      </c>
      <c r="G1178" s="58" t="s">
        <v>2</v>
      </c>
      <c r="H1178" s="262"/>
      <c r="I1178" s="262"/>
      <c r="J1178" s="262"/>
      <c r="K1178" s="262"/>
      <c r="L1178" s="262"/>
      <c r="M1178" s="263"/>
      <c r="N1178" s="61">
        <v>100</v>
      </c>
      <c r="O1178" s="61">
        <v>100</v>
      </c>
      <c r="P1178" s="264"/>
      <c r="Q1178" s="264"/>
      <c r="R1178" s="36">
        <v>0</v>
      </c>
      <c r="S1178" s="37">
        <v>79800</v>
      </c>
      <c r="T1178" s="62">
        <v>79.8</v>
      </c>
      <c r="U1178" s="20"/>
      <c r="V1178" s="17" t="s">
        <v>1</v>
      </c>
      <c r="W1178" s="47">
        <f t="shared" si="38"/>
        <v>79.8</v>
      </c>
      <c r="X1178" s="47">
        <f t="shared" si="39"/>
        <v>79.8</v>
      </c>
    </row>
    <row r="1179" spans="1:24" ht="22.5">
      <c r="A1179" s="19"/>
      <c r="B1179" s="57" t="s">
        <v>22</v>
      </c>
      <c r="C1179" s="58">
        <v>18</v>
      </c>
      <c r="D1179" s="59">
        <v>8</v>
      </c>
      <c r="E1179" s="59">
        <v>1</v>
      </c>
      <c r="F1179" s="60" t="s">
        <v>187</v>
      </c>
      <c r="G1179" s="58" t="s">
        <v>21</v>
      </c>
      <c r="H1179" s="262"/>
      <c r="I1179" s="262"/>
      <c r="J1179" s="262"/>
      <c r="K1179" s="262"/>
      <c r="L1179" s="262"/>
      <c r="M1179" s="263"/>
      <c r="N1179" s="61">
        <v>100</v>
      </c>
      <c r="O1179" s="61">
        <v>100</v>
      </c>
      <c r="P1179" s="264"/>
      <c r="Q1179" s="264"/>
      <c r="R1179" s="36">
        <v>0</v>
      </c>
      <c r="S1179" s="37">
        <v>79800</v>
      </c>
      <c r="T1179" s="62">
        <v>79.8</v>
      </c>
      <c r="U1179" s="20"/>
      <c r="V1179" s="17" t="s">
        <v>1</v>
      </c>
      <c r="W1179" s="47">
        <f t="shared" si="38"/>
        <v>79.8</v>
      </c>
      <c r="X1179" s="47">
        <f t="shared" si="39"/>
        <v>79.8</v>
      </c>
    </row>
    <row r="1180" spans="1:24">
      <c r="A1180" s="19"/>
      <c r="B1180" s="57" t="s">
        <v>79</v>
      </c>
      <c r="C1180" s="58">
        <v>18</v>
      </c>
      <c r="D1180" s="59">
        <v>8</v>
      </c>
      <c r="E1180" s="59">
        <v>1</v>
      </c>
      <c r="F1180" s="60" t="s">
        <v>187</v>
      </c>
      <c r="G1180" s="58" t="s">
        <v>77</v>
      </c>
      <c r="H1180" s="262"/>
      <c r="I1180" s="262"/>
      <c r="J1180" s="262"/>
      <c r="K1180" s="262"/>
      <c r="L1180" s="262"/>
      <c r="M1180" s="263"/>
      <c r="N1180" s="61">
        <v>100</v>
      </c>
      <c r="O1180" s="61">
        <v>100</v>
      </c>
      <c r="P1180" s="264"/>
      <c r="Q1180" s="264"/>
      <c r="R1180" s="36">
        <v>0</v>
      </c>
      <c r="S1180" s="37">
        <v>79800</v>
      </c>
      <c r="T1180" s="62">
        <v>79.8</v>
      </c>
      <c r="U1180" s="20"/>
      <c r="V1180" s="17" t="s">
        <v>1</v>
      </c>
      <c r="W1180" s="47">
        <f t="shared" si="38"/>
        <v>79.8</v>
      </c>
      <c r="X1180" s="47">
        <f t="shared" si="39"/>
        <v>79.8</v>
      </c>
    </row>
    <row r="1181" spans="1:24" ht="22.5">
      <c r="A1181" s="19"/>
      <c r="B1181" s="57" t="s">
        <v>31</v>
      </c>
      <c r="C1181" s="58">
        <v>18</v>
      </c>
      <c r="D1181" s="59">
        <v>8</v>
      </c>
      <c r="E1181" s="59">
        <v>1</v>
      </c>
      <c r="F1181" s="60" t="s">
        <v>30</v>
      </c>
      <c r="G1181" s="58" t="s">
        <v>2</v>
      </c>
      <c r="H1181" s="262"/>
      <c r="I1181" s="262"/>
      <c r="J1181" s="262"/>
      <c r="K1181" s="262"/>
      <c r="L1181" s="262"/>
      <c r="M1181" s="263"/>
      <c r="N1181" s="61">
        <v>100</v>
      </c>
      <c r="O1181" s="61">
        <v>100</v>
      </c>
      <c r="P1181" s="264"/>
      <c r="Q1181" s="264"/>
      <c r="R1181" s="36">
        <v>0</v>
      </c>
      <c r="S1181" s="37">
        <v>0</v>
      </c>
      <c r="T1181" s="62">
        <v>0</v>
      </c>
      <c r="U1181" s="20"/>
      <c r="V1181" s="17" t="s">
        <v>1</v>
      </c>
      <c r="W1181" s="47">
        <f t="shared" si="38"/>
        <v>0</v>
      </c>
      <c r="X1181" s="47">
        <f t="shared" si="39"/>
        <v>0</v>
      </c>
    </row>
    <row r="1182" spans="1:24" ht="22.5">
      <c r="A1182" s="19"/>
      <c r="B1182" s="57" t="s">
        <v>186</v>
      </c>
      <c r="C1182" s="58">
        <v>18</v>
      </c>
      <c r="D1182" s="59">
        <v>8</v>
      </c>
      <c r="E1182" s="59">
        <v>1</v>
      </c>
      <c r="F1182" s="60" t="s">
        <v>185</v>
      </c>
      <c r="G1182" s="58" t="s">
        <v>2</v>
      </c>
      <c r="H1182" s="262"/>
      <c r="I1182" s="262"/>
      <c r="J1182" s="262"/>
      <c r="K1182" s="262"/>
      <c r="L1182" s="262"/>
      <c r="M1182" s="263"/>
      <c r="N1182" s="61">
        <v>100</v>
      </c>
      <c r="O1182" s="61">
        <v>100</v>
      </c>
      <c r="P1182" s="264"/>
      <c r="Q1182" s="264"/>
      <c r="R1182" s="36">
        <v>0</v>
      </c>
      <c r="S1182" s="37">
        <v>0</v>
      </c>
      <c r="T1182" s="62">
        <v>0</v>
      </c>
      <c r="U1182" s="20"/>
      <c r="V1182" s="17" t="s">
        <v>1</v>
      </c>
      <c r="W1182" s="47">
        <f t="shared" si="38"/>
        <v>0</v>
      </c>
      <c r="X1182" s="47">
        <f t="shared" si="39"/>
        <v>0</v>
      </c>
    </row>
    <row r="1183" spans="1:24" ht="33.75">
      <c r="A1183" s="19"/>
      <c r="B1183" s="57" t="s">
        <v>184</v>
      </c>
      <c r="C1183" s="58">
        <v>18</v>
      </c>
      <c r="D1183" s="59">
        <v>8</v>
      </c>
      <c r="E1183" s="59">
        <v>1</v>
      </c>
      <c r="F1183" s="60" t="s">
        <v>183</v>
      </c>
      <c r="G1183" s="58" t="s">
        <v>2</v>
      </c>
      <c r="H1183" s="262"/>
      <c r="I1183" s="262"/>
      <c r="J1183" s="262"/>
      <c r="K1183" s="262"/>
      <c r="L1183" s="262"/>
      <c r="M1183" s="263"/>
      <c r="N1183" s="61">
        <v>100</v>
      </c>
      <c r="O1183" s="61">
        <v>100</v>
      </c>
      <c r="P1183" s="264"/>
      <c r="Q1183" s="264"/>
      <c r="R1183" s="36">
        <v>0</v>
      </c>
      <c r="S1183" s="37">
        <v>0</v>
      </c>
      <c r="T1183" s="62">
        <v>0</v>
      </c>
      <c r="U1183" s="20"/>
      <c r="V1183" s="17" t="s">
        <v>1</v>
      </c>
      <c r="W1183" s="47">
        <f t="shared" si="38"/>
        <v>0</v>
      </c>
      <c r="X1183" s="47">
        <f t="shared" si="39"/>
        <v>0</v>
      </c>
    </row>
    <row r="1184" spans="1:24" ht="22.5">
      <c r="A1184" s="19"/>
      <c r="B1184" s="57" t="s">
        <v>182</v>
      </c>
      <c r="C1184" s="58">
        <v>18</v>
      </c>
      <c r="D1184" s="59">
        <v>8</v>
      </c>
      <c r="E1184" s="59">
        <v>1</v>
      </c>
      <c r="F1184" s="60" t="s">
        <v>181</v>
      </c>
      <c r="G1184" s="58" t="s">
        <v>2</v>
      </c>
      <c r="H1184" s="262"/>
      <c r="I1184" s="262"/>
      <c r="J1184" s="262"/>
      <c r="K1184" s="262"/>
      <c r="L1184" s="262"/>
      <c r="M1184" s="263"/>
      <c r="N1184" s="61">
        <v>100</v>
      </c>
      <c r="O1184" s="61">
        <v>100</v>
      </c>
      <c r="P1184" s="264"/>
      <c r="Q1184" s="264"/>
      <c r="R1184" s="36">
        <v>0</v>
      </c>
      <c r="S1184" s="37">
        <v>0</v>
      </c>
      <c r="T1184" s="62">
        <v>0</v>
      </c>
      <c r="U1184" s="20"/>
      <c r="V1184" s="17" t="s">
        <v>1</v>
      </c>
      <c r="W1184" s="47">
        <f t="shared" si="38"/>
        <v>0</v>
      </c>
      <c r="X1184" s="47">
        <f t="shared" si="39"/>
        <v>0</v>
      </c>
    </row>
    <row r="1185" spans="1:24" ht="22.5">
      <c r="A1185" s="19"/>
      <c r="B1185" s="57" t="s">
        <v>22</v>
      </c>
      <c r="C1185" s="58">
        <v>18</v>
      </c>
      <c r="D1185" s="59">
        <v>8</v>
      </c>
      <c r="E1185" s="59">
        <v>1</v>
      </c>
      <c r="F1185" s="60" t="s">
        <v>181</v>
      </c>
      <c r="G1185" s="58" t="s">
        <v>21</v>
      </c>
      <c r="H1185" s="262"/>
      <c r="I1185" s="262"/>
      <c r="J1185" s="262"/>
      <c r="K1185" s="262"/>
      <c r="L1185" s="262"/>
      <c r="M1185" s="263"/>
      <c r="N1185" s="61">
        <v>100</v>
      </c>
      <c r="O1185" s="61">
        <v>100</v>
      </c>
      <c r="P1185" s="264"/>
      <c r="Q1185" s="264"/>
      <c r="R1185" s="36">
        <v>0</v>
      </c>
      <c r="S1185" s="37">
        <v>0</v>
      </c>
      <c r="T1185" s="62">
        <v>0</v>
      </c>
      <c r="U1185" s="20"/>
      <c r="V1185" s="17" t="s">
        <v>1</v>
      </c>
      <c r="W1185" s="47">
        <f t="shared" si="38"/>
        <v>0</v>
      </c>
      <c r="X1185" s="47">
        <f t="shared" si="39"/>
        <v>0</v>
      </c>
    </row>
    <row r="1186" spans="1:24">
      <c r="A1186" s="19"/>
      <c r="B1186" s="57" t="s">
        <v>79</v>
      </c>
      <c r="C1186" s="58">
        <v>18</v>
      </c>
      <c r="D1186" s="59">
        <v>8</v>
      </c>
      <c r="E1186" s="59">
        <v>1</v>
      </c>
      <c r="F1186" s="60" t="s">
        <v>181</v>
      </c>
      <c r="G1186" s="58" t="s">
        <v>77</v>
      </c>
      <c r="H1186" s="262"/>
      <c r="I1186" s="262"/>
      <c r="J1186" s="262"/>
      <c r="K1186" s="262"/>
      <c r="L1186" s="262"/>
      <c r="M1186" s="263"/>
      <c r="N1186" s="61">
        <v>100</v>
      </c>
      <c r="O1186" s="61">
        <v>100</v>
      </c>
      <c r="P1186" s="264"/>
      <c r="Q1186" s="264"/>
      <c r="R1186" s="36">
        <v>0</v>
      </c>
      <c r="S1186" s="37">
        <v>0</v>
      </c>
      <c r="T1186" s="62">
        <v>0</v>
      </c>
      <c r="U1186" s="20"/>
      <c r="V1186" s="17" t="s">
        <v>1</v>
      </c>
      <c r="W1186" s="47">
        <f t="shared" si="38"/>
        <v>0</v>
      </c>
      <c r="X1186" s="47">
        <f t="shared" si="39"/>
        <v>0</v>
      </c>
    </row>
    <row r="1187" spans="1:24">
      <c r="A1187" s="19"/>
      <c r="B1187" s="57" t="s">
        <v>180</v>
      </c>
      <c r="C1187" s="58">
        <v>18</v>
      </c>
      <c r="D1187" s="59">
        <v>8</v>
      </c>
      <c r="E1187" s="59">
        <v>4</v>
      </c>
      <c r="F1187" s="60" t="s">
        <v>15</v>
      </c>
      <c r="G1187" s="58" t="s">
        <v>2</v>
      </c>
      <c r="H1187" s="262"/>
      <c r="I1187" s="262"/>
      <c r="J1187" s="262"/>
      <c r="K1187" s="262"/>
      <c r="L1187" s="262"/>
      <c r="M1187" s="263"/>
      <c r="N1187" s="61">
        <v>5584.2</v>
      </c>
      <c r="O1187" s="61">
        <v>5584.2</v>
      </c>
      <c r="P1187" s="264"/>
      <c r="Q1187" s="264"/>
      <c r="R1187" s="36">
        <v>0</v>
      </c>
      <c r="S1187" s="37">
        <v>5515951.5900000008</v>
      </c>
      <c r="T1187" s="62">
        <v>5516</v>
      </c>
      <c r="U1187" s="20"/>
      <c r="V1187" s="17" t="s">
        <v>1</v>
      </c>
      <c r="W1187" s="47">
        <f t="shared" si="38"/>
        <v>98.778697038071712</v>
      </c>
      <c r="X1187" s="47">
        <f t="shared" si="39"/>
        <v>98.778697038071712</v>
      </c>
    </row>
    <row r="1188" spans="1:24" ht="22.5">
      <c r="A1188" s="19"/>
      <c r="B1188" s="57" t="s">
        <v>179</v>
      </c>
      <c r="C1188" s="58">
        <v>18</v>
      </c>
      <c r="D1188" s="59">
        <v>8</v>
      </c>
      <c r="E1188" s="59">
        <v>4</v>
      </c>
      <c r="F1188" s="60" t="s">
        <v>178</v>
      </c>
      <c r="G1188" s="58" t="s">
        <v>2</v>
      </c>
      <c r="H1188" s="262"/>
      <c r="I1188" s="262"/>
      <c r="J1188" s="262"/>
      <c r="K1188" s="262"/>
      <c r="L1188" s="262"/>
      <c r="M1188" s="263"/>
      <c r="N1188" s="61">
        <v>5564.2</v>
      </c>
      <c r="O1188" s="61">
        <v>5564.2</v>
      </c>
      <c r="P1188" s="264"/>
      <c r="Q1188" s="264"/>
      <c r="R1188" s="36">
        <v>0</v>
      </c>
      <c r="S1188" s="37">
        <v>5495951.5900000008</v>
      </c>
      <c r="T1188" s="62">
        <v>5496</v>
      </c>
      <c r="U1188" s="20"/>
      <c r="V1188" s="17" t="s">
        <v>1</v>
      </c>
      <c r="W1188" s="47">
        <f t="shared" si="38"/>
        <v>98.77430717803098</v>
      </c>
      <c r="X1188" s="47">
        <f t="shared" si="39"/>
        <v>98.77430717803098</v>
      </c>
    </row>
    <row r="1189" spans="1:24">
      <c r="A1189" s="19"/>
      <c r="B1189" s="57" t="s">
        <v>177</v>
      </c>
      <c r="C1189" s="58">
        <v>18</v>
      </c>
      <c r="D1189" s="59">
        <v>8</v>
      </c>
      <c r="E1189" s="59">
        <v>4</v>
      </c>
      <c r="F1189" s="60" t="s">
        <v>176</v>
      </c>
      <c r="G1189" s="58" t="s">
        <v>2</v>
      </c>
      <c r="H1189" s="262"/>
      <c r="I1189" s="262"/>
      <c r="J1189" s="262"/>
      <c r="K1189" s="262"/>
      <c r="L1189" s="262"/>
      <c r="M1189" s="263"/>
      <c r="N1189" s="61">
        <v>5564.2</v>
      </c>
      <c r="O1189" s="61">
        <v>5564.2</v>
      </c>
      <c r="P1189" s="264"/>
      <c r="Q1189" s="264"/>
      <c r="R1189" s="36">
        <v>0</v>
      </c>
      <c r="S1189" s="37">
        <v>5495951.5900000008</v>
      </c>
      <c r="T1189" s="62">
        <v>5496</v>
      </c>
      <c r="U1189" s="20"/>
      <c r="V1189" s="17" t="s">
        <v>1</v>
      </c>
      <c r="W1189" s="47">
        <f t="shared" si="38"/>
        <v>98.77430717803098</v>
      </c>
      <c r="X1189" s="47">
        <f t="shared" si="39"/>
        <v>98.77430717803098</v>
      </c>
    </row>
    <row r="1190" spans="1:24" ht="33.75">
      <c r="A1190" s="19"/>
      <c r="B1190" s="57" t="s">
        <v>175</v>
      </c>
      <c r="C1190" s="58">
        <v>18</v>
      </c>
      <c r="D1190" s="59">
        <v>8</v>
      </c>
      <c r="E1190" s="59">
        <v>4</v>
      </c>
      <c r="F1190" s="60" t="s">
        <v>174</v>
      </c>
      <c r="G1190" s="58" t="s">
        <v>2</v>
      </c>
      <c r="H1190" s="262"/>
      <c r="I1190" s="262"/>
      <c r="J1190" s="262"/>
      <c r="K1190" s="262"/>
      <c r="L1190" s="262"/>
      <c r="M1190" s="263"/>
      <c r="N1190" s="61">
        <v>5564.2</v>
      </c>
      <c r="O1190" s="61">
        <v>5564.2</v>
      </c>
      <c r="P1190" s="264"/>
      <c r="Q1190" s="264"/>
      <c r="R1190" s="36">
        <v>0</v>
      </c>
      <c r="S1190" s="37">
        <v>5495951.5900000008</v>
      </c>
      <c r="T1190" s="62">
        <v>5496</v>
      </c>
      <c r="U1190" s="20"/>
      <c r="V1190" s="17" t="s">
        <v>1</v>
      </c>
      <c r="W1190" s="47">
        <f t="shared" si="38"/>
        <v>98.77430717803098</v>
      </c>
      <c r="X1190" s="47">
        <f t="shared" si="39"/>
        <v>98.77430717803098</v>
      </c>
    </row>
    <row r="1191" spans="1:24" ht="33.75">
      <c r="A1191" s="19"/>
      <c r="B1191" s="57" t="s">
        <v>173</v>
      </c>
      <c r="C1191" s="58">
        <v>18</v>
      </c>
      <c r="D1191" s="59">
        <v>8</v>
      </c>
      <c r="E1191" s="59">
        <v>4</v>
      </c>
      <c r="F1191" s="60" t="s">
        <v>172</v>
      </c>
      <c r="G1191" s="58" t="s">
        <v>2</v>
      </c>
      <c r="H1191" s="262"/>
      <c r="I1191" s="262"/>
      <c r="J1191" s="262"/>
      <c r="K1191" s="262"/>
      <c r="L1191" s="262"/>
      <c r="M1191" s="263"/>
      <c r="N1191" s="61">
        <v>231.2</v>
      </c>
      <c r="O1191" s="61">
        <v>231.2</v>
      </c>
      <c r="P1191" s="264"/>
      <c r="Q1191" s="264"/>
      <c r="R1191" s="36">
        <v>0</v>
      </c>
      <c r="S1191" s="37">
        <v>200635.42</v>
      </c>
      <c r="T1191" s="62">
        <v>200.7</v>
      </c>
      <c r="U1191" s="20"/>
      <c r="V1191" s="17" t="s">
        <v>1</v>
      </c>
      <c r="W1191" s="47">
        <f t="shared" si="38"/>
        <v>86.807958477508649</v>
      </c>
      <c r="X1191" s="47">
        <f t="shared" si="39"/>
        <v>86.807958477508649</v>
      </c>
    </row>
    <row r="1192" spans="1:24" ht="22.5">
      <c r="A1192" s="19"/>
      <c r="B1192" s="57" t="s">
        <v>37</v>
      </c>
      <c r="C1192" s="58">
        <v>18</v>
      </c>
      <c r="D1192" s="59">
        <v>8</v>
      </c>
      <c r="E1192" s="59">
        <v>4</v>
      </c>
      <c r="F1192" s="60" t="s">
        <v>172</v>
      </c>
      <c r="G1192" s="58" t="s">
        <v>36</v>
      </c>
      <c r="H1192" s="262"/>
      <c r="I1192" s="262"/>
      <c r="J1192" s="262"/>
      <c r="K1192" s="262"/>
      <c r="L1192" s="262"/>
      <c r="M1192" s="263"/>
      <c r="N1192" s="61">
        <v>231.2</v>
      </c>
      <c r="O1192" s="61">
        <v>231.2</v>
      </c>
      <c r="P1192" s="264"/>
      <c r="Q1192" s="264"/>
      <c r="R1192" s="36">
        <v>0</v>
      </c>
      <c r="S1192" s="37">
        <v>200635.42</v>
      </c>
      <c r="T1192" s="62">
        <v>200.7</v>
      </c>
      <c r="U1192" s="20"/>
      <c r="V1192" s="17" t="s">
        <v>1</v>
      </c>
      <c r="W1192" s="47">
        <f t="shared" si="38"/>
        <v>86.807958477508649</v>
      </c>
      <c r="X1192" s="47">
        <f t="shared" si="39"/>
        <v>86.807958477508649</v>
      </c>
    </row>
    <row r="1193" spans="1:24" ht="22.5">
      <c r="A1193" s="19"/>
      <c r="B1193" s="57" t="s">
        <v>35</v>
      </c>
      <c r="C1193" s="58">
        <v>18</v>
      </c>
      <c r="D1193" s="59">
        <v>8</v>
      </c>
      <c r="E1193" s="59">
        <v>4</v>
      </c>
      <c r="F1193" s="60" t="s">
        <v>172</v>
      </c>
      <c r="G1193" s="58" t="s">
        <v>33</v>
      </c>
      <c r="H1193" s="262"/>
      <c r="I1193" s="262"/>
      <c r="J1193" s="262"/>
      <c r="K1193" s="262"/>
      <c r="L1193" s="262"/>
      <c r="M1193" s="263"/>
      <c r="N1193" s="61">
        <v>231.2</v>
      </c>
      <c r="O1193" s="61">
        <v>231.2</v>
      </c>
      <c r="P1193" s="264"/>
      <c r="Q1193" s="264"/>
      <c r="R1193" s="36">
        <v>0</v>
      </c>
      <c r="S1193" s="37">
        <v>200635.42</v>
      </c>
      <c r="T1193" s="62">
        <v>200.7</v>
      </c>
      <c r="U1193" s="20"/>
      <c r="V1193" s="17" t="s">
        <v>1</v>
      </c>
      <c r="W1193" s="47">
        <f t="shared" si="38"/>
        <v>86.807958477508649</v>
      </c>
      <c r="X1193" s="47">
        <f t="shared" si="39"/>
        <v>86.807958477508649</v>
      </c>
    </row>
    <row r="1194" spans="1:24" ht="22.5">
      <c r="A1194" s="19"/>
      <c r="B1194" s="57" t="s">
        <v>171</v>
      </c>
      <c r="C1194" s="58">
        <v>18</v>
      </c>
      <c r="D1194" s="59">
        <v>8</v>
      </c>
      <c r="E1194" s="59">
        <v>4</v>
      </c>
      <c r="F1194" s="60" t="s">
        <v>163</v>
      </c>
      <c r="G1194" s="58" t="s">
        <v>2</v>
      </c>
      <c r="H1194" s="262"/>
      <c r="I1194" s="262"/>
      <c r="J1194" s="262"/>
      <c r="K1194" s="262"/>
      <c r="L1194" s="262"/>
      <c r="M1194" s="263"/>
      <c r="N1194" s="61">
        <v>5333</v>
      </c>
      <c r="O1194" s="61">
        <v>5333</v>
      </c>
      <c r="P1194" s="264"/>
      <c r="Q1194" s="264"/>
      <c r="R1194" s="36">
        <v>0</v>
      </c>
      <c r="S1194" s="37">
        <v>5295316.1700000009</v>
      </c>
      <c r="T1194" s="62">
        <v>5295.3</v>
      </c>
      <c r="U1194" s="20"/>
      <c r="V1194" s="17" t="s">
        <v>1</v>
      </c>
      <c r="W1194" s="47">
        <f t="shared" si="38"/>
        <v>99.2930808175511</v>
      </c>
      <c r="X1194" s="47">
        <f t="shared" si="39"/>
        <v>99.2930808175511</v>
      </c>
    </row>
    <row r="1195" spans="1:24" ht="56.25">
      <c r="A1195" s="19"/>
      <c r="B1195" s="24" t="s">
        <v>170</v>
      </c>
      <c r="C1195" s="31">
        <v>18</v>
      </c>
      <c r="D1195" s="32">
        <v>8</v>
      </c>
      <c r="E1195" s="32">
        <v>4</v>
      </c>
      <c r="F1195" s="30" t="s">
        <v>163</v>
      </c>
      <c r="G1195" s="31" t="s">
        <v>169</v>
      </c>
      <c r="H1195" s="299"/>
      <c r="I1195" s="299"/>
      <c r="J1195" s="299"/>
      <c r="K1195" s="299"/>
      <c r="L1195" s="299"/>
      <c r="M1195" s="300"/>
      <c r="N1195" s="46">
        <v>4973.3</v>
      </c>
      <c r="O1195" s="46">
        <v>4973.3</v>
      </c>
      <c r="P1195" s="301"/>
      <c r="Q1195" s="301"/>
      <c r="R1195" s="36">
        <v>0</v>
      </c>
      <c r="S1195" s="37">
        <v>4963811.4300000006</v>
      </c>
      <c r="T1195" s="41">
        <v>4963.8</v>
      </c>
      <c r="U1195" s="20"/>
      <c r="V1195" s="17" t="s">
        <v>1</v>
      </c>
      <c r="W1195" s="47">
        <f t="shared" si="38"/>
        <v>99.808979952948746</v>
      </c>
      <c r="X1195" s="47">
        <f t="shared" si="39"/>
        <v>99.808979952948746</v>
      </c>
    </row>
    <row r="1196" spans="1:24">
      <c r="A1196" s="19"/>
      <c r="B1196" s="24" t="s">
        <v>168</v>
      </c>
      <c r="C1196" s="31">
        <v>18</v>
      </c>
      <c r="D1196" s="32">
        <v>8</v>
      </c>
      <c r="E1196" s="32">
        <v>4</v>
      </c>
      <c r="F1196" s="30" t="s">
        <v>163</v>
      </c>
      <c r="G1196" s="31" t="s">
        <v>167</v>
      </c>
      <c r="H1196" s="299"/>
      <c r="I1196" s="299"/>
      <c r="J1196" s="299"/>
      <c r="K1196" s="299"/>
      <c r="L1196" s="299"/>
      <c r="M1196" s="300"/>
      <c r="N1196" s="46">
        <v>4973.3</v>
      </c>
      <c r="O1196" s="46">
        <v>4973.3</v>
      </c>
      <c r="P1196" s="301"/>
      <c r="Q1196" s="301"/>
      <c r="R1196" s="36">
        <v>0</v>
      </c>
      <c r="S1196" s="37">
        <v>4963811.4300000006</v>
      </c>
      <c r="T1196" s="41">
        <v>4963.8</v>
      </c>
      <c r="U1196" s="20"/>
      <c r="V1196" s="17" t="s">
        <v>1</v>
      </c>
      <c r="W1196" s="47">
        <f t="shared" si="38"/>
        <v>99.808979952948746</v>
      </c>
      <c r="X1196" s="47">
        <f t="shared" si="39"/>
        <v>99.808979952948746</v>
      </c>
    </row>
    <row r="1197" spans="1:24" ht="22.5">
      <c r="A1197" s="19"/>
      <c r="B1197" s="24" t="s">
        <v>37</v>
      </c>
      <c r="C1197" s="31">
        <v>18</v>
      </c>
      <c r="D1197" s="32">
        <v>8</v>
      </c>
      <c r="E1197" s="32">
        <v>4</v>
      </c>
      <c r="F1197" s="30" t="s">
        <v>163</v>
      </c>
      <c r="G1197" s="31" t="s">
        <v>36</v>
      </c>
      <c r="H1197" s="299"/>
      <c r="I1197" s="299"/>
      <c r="J1197" s="299"/>
      <c r="K1197" s="299"/>
      <c r="L1197" s="299"/>
      <c r="M1197" s="300"/>
      <c r="N1197" s="46">
        <v>249.3</v>
      </c>
      <c r="O1197" s="46">
        <v>249.3</v>
      </c>
      <c r="P1197" s="301"/>
      <c r="Q1197" s="301"/>
      <c r="R1197" s="36">
        <v>0</v>
      </c>
      <c r="S1197" s="37">
        <v>222122.71</v>
      </c>
      <c r="T1197" s="41">
        <v>222.1</v>
      </c>
      <c r="U1197" s="20"/>
      <c r="V1197" s="17" t="s">
        <v>1</v>
      </c>
      <c r="W1197" s="47">
        <f t="shared" si="38"/>
        <v>89.089450461291605</v>
      </c>
      <c r="X1197" s="47">
        <f t="shared" si="39"/>
        <v>89.089450461291605</v>
      </c>
    </row>
    <row r="1198" spans="1:24" ht="22.5">
      <c r="A1198" s="19"/>
      <c r="B1198" s="24" t="s">
        <v>35</v>
      </c>
      <c r="C1198" s="31">
        <v>18</v>
      </c>
      <c r="D1198" s="32">
        <v>8</v>
      </c>
      <c r="E1198" s="32">
        <v>4</v>
      </c>
      <c r="F1198" s="30" t="s">
        <v>163</v>
      </c>
      <c r="G1198" s="31" t="s">
        <v>33</v>
      </c>
      <c r="H1198" s="299"/>
      <c r="I1198" s="299"/>
      <c r="J1198" s="299"/>
      <c r="K1198" s="299"/>
      <c r="L1198" s="299"/>
      <c r="M1198" s="300"/>
      <c r="N1198" s="46">
        <v>249.3</v>
      </c>
      <c r="O1198" s="46">
        <v>249.3</v>
      </c>
      <c r="P1198" s="301"/>
      <c r="Q1198" s="301"/>
      <c r="R1198" s="36">
        <v>0</v>
      </c>
      <c r="S1198" s="37">
        <v>222122.71</v>
      </c>
      <c r="T1198" s="41">
        <v>222.1</v>
      </c>
      <c r="U1198" s="20"/>
      <c r="V1198" s="17" t="s">
        <v>1</v>
      </c>
      <c r="W1198" s="47">
        <f t="shared" si="38"/>
        <v>89.089450461291605</v>
      </c>
      <c r="X1198" s="47">
        <f t="shared" si="39"/>
        <v>89.089450461291605</v>
      </c>
    </row>
    <row r="1199" spans="1:24">
      <c r="A1199" s="19"/>
      <c r="B1199" s="24" t="s">
        <v>102</v>
      </c>
      <c r="C1199" s="31">
        <v>18</v>
      </c>
      <c r="D1199" s="32">
        <v>8</v>
      </c>
      <c r="E1199" s="32">
        <v>4</v>
      </c>
      <c r="F1199" s="30" t="s">
        <v>163</v>
      </c>
      <c r="G1199" s="31" t="s">
        <v>101</v>
      </c>
      <c r="H1199" s="299"/>
      <c r="I1199" s="299"/>
      <c r="J1199" s="299"/>
      <c r="K1199" s="299"/>
      <c r="L1199" s="299"/>
      <c r="M1199" s="300"/>
      <c r="N1199" s="46">
        <v>94.4</v>
      </c>
      <c r="O1199" s="46">
        <v>94.4</v>
      </c>
      <c r="P1199" s="301"/>
      <c r="Q1199" s="301"/>
      <c r="R1199" s="36">
        <v>0</v>
      </c>
      <c r="S1199" s="37">
        <v>94428.33</v>
      </c>
      <c r="T1199" s="41">
        <v>94.4</v>
      </c>
      <c r="U1199" s="20"/>
      <c r="V1199" s="17" t="s">
        <v>1</v>
      </c>
      <c r="W1199" s="47">
        <f t="shared" si="38"/>
        <v>100</v>
      </c>
      <c r="X1199" s="47">
        <f t="shared" si="39"/>
        <v>100</v>
      </c>
    </row>
    <row r="1200" spans="1:24" ht="22.5">
      <c r="A1200" s="19"/>
      <c r="B1200" s="24" t="s">
        <v>100</v>
      </c>
      <c r="C1200" s="31">
        <v>18</v>
      </c>
      <c r="D1200" s="32">
        <v>8</v>
      </c>
      <c r="E1200" s="32">
        <v>4</v>
      </c>
      <c r="F1200" s="30" t="s">
        <v>163</v>
      </c>
      <c r="G1200" s="31" t="s">
        <v>98</v>
      </c>
      <c r="H1200" s="299"/>
      <c r="I1200" s="299"/>
      <c r="J1200" s="299"/>
      <c r="K1200" s="299"/>
      <c r="L1200" s="299"/>
      <c r="M1200" s="300"/>
      <c r="N1200" s="46">
        <v>94.4</v>
      </c>
      <c r="O1200" s="46">
        <v>94.4</v>
      </c>
      <c r="P1200" s="301"/>
      <c r="Q1200" s="301"/>
      <c r="R1200" s="36">
        <v>0</v>
      </c>
      <c r="S1200" s="37">
        <v>94428.33</v>
      </c>
      <c r="T1200" s="41">
        <v>94.4</v>
      </c>
      <c r="U1200" s="20"/>
      <c r="V1200" s="17" t="s">
        <v>1</v>
      </c>
      <c r="W1200" s="47">
        <f t="shared" si="38"/>
        <v>100</v>
      </c>
      <c r="X1200" s="47">
        <f t="shared" si="39"/>
        <v>100</v>
      </c>
    </row>
    <row r="1201" spans="1:24">
      <c r="A1201" s="19"/>
      <c r="B1201" s="24" t="s">
        <v>166</v>
      </c>
      <c r="C1201" s="31">
        <v>18</v>
      </c>
      <c r="D1201" s="32">
        <v>8</v>
      </c>
      <c r="E1201" s="32">
        <v>4</v>
      </c>
      <c r="F1201" s="30" t="s">
        <v>163</v>
      </c>
      <c r="G1201" s="31" t="s">
        <v>165</v>
      </c>
      <c r="H1201" s="299"/>
      <c r="I1201" s="299"/>
      <c r="J1201" s="299"/>
      <c r="K1201" s="299"/>
      <c r="L1201" s="299"/>
      <c r="M1201" s="300"/>
      <c r="N1201" s="46">
        <v>16</v>
      </c>
      <c r="O1201" s="46">
        <v>16</v>
      </c>
      <c r="P1201" s="301"/>
      <c r="Q1201" s="301"/>
      <c r="R1201" s="36">
        <v>0</v>
      </c>
      <c r="S1201" s="37">
        <v>14953.699999999999</v>
      </c>
      <c r="T1201" s="41">
        <v>15</v>
      </c>
      <c r="U1201" s="20"/>
      <c r="V1201" s="17" t="s">
        <v>1</v>
      </c>
      <c r="W1201" s="47">
        <f t="shared" si="38"/>
        <v>93.75</v>
      </c>
      <c r="X1201" s="47">
        <f t="shared" si="39"/>
        <v>93.75</v>
      </c>
    </row>
    <row r="1202" spans="1:24">
      <c r="A1202" s="19"/>
      <c r="B1202" s="24" t="s">
        <v>164</v>
      </c>
      <c r="C1202" s="31">
        <v>18</v>
      </c>
      <c r="D1202" s="32">
        <v>8</v>
      </c>
      <c r="E1202" s="32">
        <v>4</v>
      </c>
      <c r="F1202" s="30" t="s">
        <v>163</v>
      </c>
      <c r="G1202" s="31" t="s">
        <v>162</v>
      </c>
      <c r="H1202" s="299"/>
      <c r="I1202" s="299"/>
      <c r="J1202" s="299"/>
      <c r="K1202" s="299"/>
      <c r="L1202" s="299"/>
      <c r="M1202" s="300"/>
      <c r="N1202" s="46">
        <v>16</v>
      </c>
      <c r="O1202" s="46">
        <v>16</v>
      </c>
      <c r="P1202" s="301"/>
      <c r="Q1202" s="301"/>
      <c r="R1202" s="36">
        <v>0</v>
      </c>
      <c r="S1202" s="37">
        <v>14953.699999999999</v>
      </c>
      <c r="T1202" s="41">
        <v>15</v>
      </c>
      <c r="U1202" s="20"/>
      <c r="V1202" s="17" t="s">
        <v>1</v>
      </c>
      <c r="W1202" s="47">
        <f t="shared" si="38"/>
        <v>93.75</v>
      </c>
      <c r="X1202" s="47">
        <f t="shared" si="39"/>
        <v>93.75</v>
      </c>
    </row>
    <row r="1203" spans="1:24" ht="22.5">
      <c r="A1203" s="19"/>
      <c r="B1203" s="57" t="s">
        <v>31</v>
      </c>
      <c r="C1203" s="58">
        <v>18</v>
      </c>
      <c r="D1203" s="59">
        <v>8</v>
      </c>
      <c r="E1203" s="59">
        <v>4</v>
      </c>
      <c r="F1203" s="60" t="s">
        <v>30</v>
      </c>
      <c r="G1203" s="58" t="s">
        <v>2</v>
      </c>
      <c r="H1203" s="262"/>
      <c r="I1203" s="262"/>
      <c r="J1203" s="262"/>
      <c r="K1203" s="262"/>
      <c r="L1203" s="262"/>
      <c r="M1203" s="263"/>
      <c r="N1203" s="61">
        <v>20</v>
      </c>
      <c r="O1203" s="61">
        <v>20</v>
      </c>
      <c r="P1203" s="264"/>
      <c r="Q1203" s="264"/>
      <c r="R1203" s="36">
        <v>0</v>
      </c>
      <c r="S1203" s="37">
        <v>20000</v>
      </c>
      <c r="T1203" s="62">
        <v>20</v>
      </c>
      <c r="U1203" s="20"/>
      <c r="V1203" s="17" t="s">
        <v>1</v>
      </c>
      <c r="W1203" s="47">
        <f t="shared" si="38"/>
        <v>100</v>
      </c>
      <c r="X1203" s="47">
        <f t="shared" si="39"/>
        <v>100</v>
      </c>
    </row>
    <row r="1204" spans="1:24">
      <c r="A1204" s="19"/>
      <c r="B1204" s="57" t="s">
        <v>29</v>
      </c>
      <c r="C1204" s="58">
        <v>18</v>
      </c>
      <c r="D1204" s="59">
        <v>8</v>
      </c>
      <c r="E1204" s="59">
        <v>4</v>
      </c>
      <c r="F1204" s="60" t="s">
        <v>28</v>
      </c>
      <c r="G1204" s="58" t="s">
        <v>2</v>
      </c>
      <c r="H1204" s="262"/>
      <c r="I1204" s="262"/>
      <c r="J1204" s="262"/>
      <c r="K1204" s="262"/>
      <c r="L1204" s="262"/>
      <c r="M1204" s="263"/>
      <c r="N1204" s="61">
        <v>20</v>
      </c>
      <c r="O1204" s="61">
        <v>20</v>
      </c>
      <c r="P1204" s="264"/>
      <c r="Q1204" s="264"/>
      <c r="R1204" s="36">
        <v>0</v>
      </c>
      <c r="S1204" s="37">
        <v>20000</v>
      </c>
      <c r="T1204" s="62">
        <v>20</v>
      </c>
      <c r="U1204" s="20"/>
      <c r="V1204" s="17" t="s">
        <v>1</v>
      </c>
      <c r="W1204" s="47">
        <f t="shared" si="38"/>
        <v>100</v>
      </c>
      <c r="X1204" s="47">
        <f t="shared" si="39"/>
        <v>100</v>
      </c>
    </row>
    <row r="1205" spans="1:24" ht="45">
      <c r="A1205" s="19"/>
      <c r="B1205" s="57" t="s">
        <v>27</v>
      </c>
      <c r="C1205" s="58">
        <v>18</v>
      </c>
      <c r="D1205" s="59">
        <v>8</v>
      </c>
      <c r="E1205" s="59">
        <v>4</v>
      </c>
      <c r="F1205" s="60" t="s">
        <v>26</v>
      </c>
      <c r="G1205" s="58" t="s">
        <v>2</v>
      </c>
      <c r="H1205" s="262"/>
      <c r="I1205" s="262"/>
      <c r="J1205" s="262"/>
      <c r="K1205" s="262"/>
      <c r="L1205" s="262"/>
      <c r="M1205" s="263"/>
      <c r="N1205" s="61">
        <v>20</v>
      </c>
      <c r="O1205" s="61">
        <v>20</v>
      </c>
      <c r="P1205" s="264"/>
      <c r="Q1205" s="264"/>
      <c r="R1205" s="36">
        <v>0</v>
      </c>
      <c r="S1205" s="37">
        <v>20000</v>
      </c>
      <c r="T1205" s="62">
        <v>20</v>
      </c>
      <c r="U1205" s="20"/>
      <c r="V1205" s="17" t="s">
        <v>1</v>
      </c>
      <c r="W1205" s="47">
        <f t="shared" si="38"/>
        <v>100</v>
      </c>
      <c r="X1205" s="47">
        <f t="shared" si="39"/>
        <v>100</v>
      </c>
    </row>
    <row r="1206" spans="1:24" ht="22.5">
      <c r="A1206" s="19"/>
      <c r="B1206" s="57" t="s">
        <v>86</v>
      </c>
      <c r="C1206" s="58">
        <v>18</v>
      </c>
      <c r="D1206" s="59">
        <v>8</v>
      </c>
      <c r="E1206" s="59">
        <v>4</v>
      </c>
      <c r="F1206" s="60" t="s">
        <v>161</v>
      </c>
      <c r="G1206" s="58" t="s">
        <v>2</v>
      </c>
      <c r="H1206" s="262"/>
      <c r="I1206" s="262"/>
      <c r="J1206" s="262"/>
      <c r="K1206" s="262"/>
      <c r="L1206" s="262"/>
      <c r="M1206" s="263"/>
      <c r="N1206" s="61">
        <v>20</v>
      </c>
      <c r="O1206" s="61">
        <v>20</v>
      </c>
      <c r="P1206" s="264"/>
      <c r="Q1206" s="264"/>
      <c r="R1206" s="36">
        <v>0</v>
      </c>
      <c r="S1206" s="37">
        <v>20000</v>
      </c>
      <c r="T1206" s="62">
        <v>20</v>
      </c>
      <c r="U1206" s="20"/>
      <c r="V1206" s="17" t="s">
        <v>1</v>
      </c>
      <c r="W1206" s="47">
        <f t="shared" si="38"/>
        <v>100</v>
      </c>
      <c r="X1206" s="47">
        <f t="shared" si="39"/>
        <v>100</v>
      </c>
    </row>
    <row r="1207" spans="1:24" ht="22.5">
      <c r="A1207" s="19"/>
      <c r="B1207" s="57" t="s">
        <v>37</v>
      </c>
      <c r="C1207" s="58">
        <v>18</v>
      </c>
      <c r="D1207" s="59">
        <v>8</v>
      </c>
      <c r="E1207" s="59">
        <v>4</v>
      </c>
      <c r="F1207" s="60" t="s">
        <v>161</v>
      </c>
      <c r="G1207" s="58" t="s">
        <v>36</v>
      </c>
      <c r="H1207" s="262"/>
      <c r="I1207" s="262"/>
      <c r="J1207" s="262"/>
      <c r="K1207" s="262"/>
      <c r="L1207" s="262"/>
      <c r="M1207" s="263"/>
      <c r="N1207" s="61">
        <v>20</v>
      </c>
      <c r="O1207" s="61">
        <v>20</v>
      </c>
      <c r="P1207" s="264"/>
      <c r="Q1207" s="264"/>
      <c r="R1207" s="36">
        <v>0</v>
      </c>
      <c r="S1207" s="37">
        <v>20000</v>
      </c>
      <c r="T1207" s="62">
        <v>20</v>
      </c>
      <c r="U1207" s="20"/>
      <c r="V1207" s="17" t="s">
        <v>1</v>
      </c>
      <c r="W1207" s="47">
        <f t="shared" si="38"/>
        <v>100</v>
      </c>
      <c r="X1207" s="47">
        <f t="shared" si="39"/>
        <v>100</v>
      </c>
    </row>
    <row r="1208" spans="1:24" ht="22.5">
      <c r="A1208" s="19"/>
      <c r="B1208" s="57" t="s">
        <v>35</v>
      </c>
      <c r="C1208" s="58">
        <v>18</v>
      </c>
      <c r="D1208" s="59">
        <v>8</v>
      </c>
      <c r="E1208" s="59">
        <v>4</v>
      </c>
      <c r="F1208" s="60" t="s">
        <v>161</v>
      </c>
      <c r="G1208" s="58" t="s">
        <v>33</v>
      </c>
      <c r="H1208" s="262"/>
      <c r="I1208" s="262"/>
      <c r="J1208" s="262"/>
      <c r="K1208" s="262"/>
      <c r="L1208" s="262"/>
      <c r="M1208" s="263"/>
      <c r="N1208" s="61">
        <v>20</v>
      </c>
      <c r="O1208" s="61">
        <v>20</v>
      </c>
      <c r="P1208" s="264"/>
      <c r="Q1208" s="264"/>
      <c r="R1208" s="36">
        <v>0</v>
      </c>
      <c r="S1208" s="37">
        <v>20000</v>
      </c>
      <c r="T1208" s="62">
        <v>20</v>
      </c>
      <c r="U1208" s="20"/>
      <c r="V1208" s="17" t="s">
        <v>1</v>
      </c>
      <c r="W1208" s="47">
        <f t="shared" si="38"/>
        <v>100</v>
      </c>
      <c r="X1208" s="47">
        <f t="shared" si="39"/>
        <v>100</v>
      </c>
    </row>
    <row r="1209" spans="1:24">
      <c r="A1209" s="19"/>
      <c r="B1209" s="63" t="s">
        <v>160</v>
      </c>
      <c r="C1209" s="33">
        <v>18</v>
      </c>
      <c r="D1209" s="34">
        <v>10</v>
      </c>
      <c r="E1209" s="34">
        <v>0</v>
      </c>
      <c r="F1209" s="35" t="s">
        <v>15</v>
      </c>
      <c r="G1209" s="33" t="s">
        <v>2</v>
      </c>
      <c r="H1209" s="269"/>
      <c r="I1209" s="269"/>
      <c r="J1209" s="269"/>
      <c r="K1209" s="269"/>
      <c r="L1209" s="269"/>
      <c r="M1209" s="270"/>
      <c r="N1209" s="45">
        <v>120839.2</v>
      </c>
      <c r="O1209" s="45">
        <v>120159.2</v>
      </c>
      <c r="P1209" s="265"/>
      <c r="Q1209" s="265"/>
      <c r="R1209" s="36">
        <v>0</v>
      </c>
      <c r="S1209" s="37">
        <v>117198348.58999999</v>
      </c>
      <c r="T1209" s="40">
        <v>117198.39999999999</v>
      </c>
      <c r="U1209" s="20"/>
      <c r="V1209" s="65" t="s">
        <v>1</v>
      </c>
      <c r="W1209" s="66">
        <f t="shared" si="38"/>
        <v>96.987070420856796</v>
      </c>
      <c r="X1209" s="66">
        <f t="shared" si="39"/>
        <v>97.535935658692793</v>
      </c>
    </row>
    <row r="1210" spans="1:24">
      <c r="A1210" s="19"/>
      <c r="B1210" s="57" t="s">
        <v>159</v>
      </c>
      <c r="C1210" s="58">
        <v>18</v>
      </c>
      <c r="D1210" s="59">
        <v>10</v>
      </c>
      <c r="E1210" s="59">
        <v>1</v>
      </c>
      <c r="F1210" s="60" t="s">
        <v>15</v>
      </c>
      <c r="G1210" s="58" t="s">
        <v>2</v>
      </c>
      <c r="H1210" s="262"/>
      <c r="I1210" s="262"/>
      <c r="J1210" s="262"/>
      <c r="K1210" s="262"/>
      <c r="L1210" s="262"/>
      <c r="M1210" s="263"/>
      <c r="N1210" s="61">
        <v>6705.7</v>
      </c>
      <c r="O1210" s="61">
        <v>6705.7</v>
      </c>
      <c r="P1210" s="264"/>
      <c r="Q1210" s="264"/>
      <c r="R1210" s="36">
        <v>0</v>
      </c>
      <c r="S1210" s="37">
        <v>6507762.8799999999</v>
      </c>
      <c r="T1210" s="62">
        <v>6507.8</v>
      </c>
      <c r="U1210" s="20"/>
      <c r="V1210" s="17" t="s">
        <v>1</v>
      </c>
      <c r="W1210" s="47">
        <f t="shared" si="38"/>
        <v>97.048779396632725</v>
      </c>
      <c r="X1210" s="47">
        <f t="shared" si="39"/>
        <v>97.048779396632725</v>
      </c>
    </row>
    <row r="1211" spans="1:24" ht="22.5">
      <c r="A1211" s="19"/>
      <c r="B1211" s="57" t="s">
        <v>14</v>
      </c>
      <c r="C1211" s="58">
        <v>18</v>
      </c>
      <c r="D1211" s="59">
        <v>10</v>
      </c>
      <c r="E1211" s="59">
        <v>1</v>
      </c>
      <c r="F1211" s="60" t="s">
        <v>13</v>
      </c>
      <c r="G1211" s="58" t="s">
        <v>2</v>
      </c>
      <c r="H1211" s="262"/>
      <c r="I1211" s="262"/>
      <c r="J1211" s="262"/>
      <c r="K1211" s="262"/>
      <c r="L1211" s="262"/>
      <c r="M1211" s="263"/>
      <c r="N1211" s="61">
        <v>6705.7</v>
      </c>
      <c r="O1211" s="61">
        <v>6705.7</v>
      </c>
      <c r="P1211" s="264"/>
      <c r="Q1211" s="264"/>
      <c r="R1211" s="36">
        <v>0</v>
      </c>
      <c r="S1211" s="37">
        <v>6507762.8799999999</v>
      </c>
      <c r="T1211" s="62">
        <v>6507.8</v>
      </c>
      <c r="U1211" s="20"/>
      <c r="V1211" s="17" t="s">
        <v>1</v>
      </c>
      <c r="W1211" s="47">
        <f t="shared" si="38"/>
        <v>97.048779396632725</v>
      </c>
      <c r="X1211" s="47">
        <f t="shared" si="39"/>
        <v>97.048779396632725</v>
      </c>
    </row>
    <row r="1212" spans="1:24" ht="22.5">
      <c r="A1212" s="19"/>
      <c r="B1212" s="57" t="s">
        <v>158</v>
      </c>
      <c r="C1212" s="58">
        <v>18</v>
      </c>
      <c r="D1212" s="59">
        <v>10</v>
      </c>
      <c r="E1212" s="59">
        <v>1</v>
      </c>
      <c r="F1212" s="60" t="s">
        <v>157</v>
      </c>
      <c r="G1212" s="58" t="s">
        <v>2</v>
      </c>
      <c r="H1212" s="262"/>
      <c r="I1212" s="262"/>
      <c r="J1212" s="262"/>
      <c r="K1212" s="262"/>
      <c r="L1212" s="262"/>
      <c r="M1212" s="263"/>
      <c r="N1212" s="61">
        <v>6705.7</v>
      </c>
      <c r="O1212" s="61">
        <v>6705.7</v>
      </c>
      <c r="P1212" s="264"/>
      <c r="Q1212" s="264"/>
      <c r="R1212" s="36">
        <v>0</v>
      </c>
      <c r="S1212" s="37">
        <v>6507762.8799999999</v>
      </c>
      <c r="T1212" s="62">
        <v>6507.8</v>
      </c>
      <c r="U1212" s="20"/>
      <c r="V1212" s="17" t="s">
        <v>1</v>
      </c>
      <c r="W1212" s="47">
        <f t="shared" si="38"/>
        <v>97.048779396632725</v>
      </c>
      <c r="X1212" s="47">
        <f t="shared" si="39"/>
        <v>97.048779396632725</v>
      </c>
    </row>
    <row r="1213" spans="1:24" ht="22.5">
      <c r="A1213" s="19"/>
      <c r="B1213" s="57" t="s">
        <v>156</v>
      </c>
      <c r="C1213" s="58">
        <v>18</v>
      </c>
      <c r="D1213" s="59">
        <v>10</v>
      </c>
      <c r="E1213" s="59">
        <v>1</v>
      </c>
      <c r="F1213" s="60" t="s">
        <v>155</v>
      </c>
      <c r="G1213" s="58" t="s">
        <v>2</v>
      </c>
      <c r="H1213" s="262"/>
      <c r="I1213" s="262"/>
      <c r="J1213" s="262"/>
      <c r="K1213" s="262"/>
      <c r="L1213" s="262"/>
      <c r="M1213" s="263"/>
      <c r="N1213" s="61">
        <v>6705.7</v>
      </c>
      <c r="O1213" s="61">
        <v>6705.7</v>
      </c>
      <c r="P1213" s="264"/>
      <c r="Q1213" s="264"/>
      <c r="R1213" s="36">
        <v>0</v>
      </c>
      <c r="S1213" s="37">
        <v>6507762.8799999999</v>
      </c>
      <c r="T1213" s="62">
        <v>6507.8</v>
      </c>
      <c r="U1213" s="20"/>
      <c r="V1213" s="17" t="s">
        <v>1</v>
      </c>
      <c r="W1213" s="47">
        <f t="shared" si="38"/>
        <v>97.048779396632725</v>
      </c>
      <c r="X1213" s="47">
        <f t="shared" si="39"/>
        <v>97.048779396632725</v>
      </c>
    </row>
    <row r="1214" spans="1:24" ht="22.5">
      <c r="A1214" s="19"/>
      <c r="B1214" s="57" t="s">
        <v>154</v>
      </c>
      <c r="C1214" s="58">
        <v>18</v>
      </c>
      <c r="D1214" s="59">
        <v>10</v>
      </c>
      <c r="E1214" s="59">
        <v>1</v>
      </c>
      <c r="F1214" s="60" t="s">
        <v>153</v>
      </c>
      <c r="G1214" s="58" t="s">
        <v>2</v>
      </c>
      <c r="H1214" s="262"/>
      <c r="I1214" s="262"/>
      <c r="J1214" s="262"/>
      <c r="K1214" s="262"/>
      <c r="L1214" s="262"/>
      <c r="M1214" s="263"/>
      <c r="N1214" s="61">
        <v>6705.7</v>
      </c>
      <c r="O1214" s="61">
        <v>6705.7</v>
      </c>
      <c r="P1214" s="264"/>
      <c r="Q1214" s="264"/>
      <c r="R1214" s="36">
        <v>0</v>
      </c>
      <c r="S1214" s="37">
        <v>6507762.8799999999</v>
      </c>
      <c r="T1214" s="62">
        <v>6507.8</v>
      </c>
      <c r="U1214" s="20"/>
      <c r="V1214" s="17" t="s">
        <v>1</v>
      </c>
      <c r="W1214" s="47">
        <f t="shared" si="38"/>
        <v>97.048779396632725</v>
      </c>
      <c r="X1214" s="47">
        <f t="shared" si="39"/>
        <v>97.048779396632725</v>
      </c>
    </row>
    <row r="1215" spans="1:24">
      <c r="A1215" s="19"/>
      <c r="B1215" s="57" t="s">
        <v>102</v>
      </c>
      <c r="C1215" s="58">
        <v>18</v>
      </c>
      <c r="D1215" s="59">
        <v>10</v>
      </c>
      <c r="E1215" s="59">
        <v>1</v>
      </c>
      <c r="F1215" s="60" t="s">
        <v>153</v>
      </c>
      <c r="G1215" s="58" t="s">
        <v>101</v>
      </c>
      <c r="H1215" s="262"/>
      <c r="I1215" s="262"/>
      <c r="J1215" s="262"/>
      <c r="K1215" s="262"/>
      <c r="L1215" s="262"/>
      <c r="M1215" s="263"/>
      <c r="N1215" s="61">
        <v>6705.7</v>
      </c>
      <c r="O1215" s="61">
        <v>6705.7</v>
      </c>
      <c r="P1215" s="264"/>
      <c r="Q1215" s="264"/>
      <c r="R1215" s="36">
        <v>0</v>
      </c>
      <c r="S1215" s="37">
        <v>6507762.8799999999</v>
      </c>
      <c r="T1215" s="62">
        <v>6507.8</v>
      </c>
      <c r="U1215" s="20"/>
      <c r="V1215" s="17" t="s">
        <v>1</v>
      </c>
      <c r="W1215" s="47">
        <f t="shared" si="38"/>
        <v>97.048779396632725</v>
      </c>
      <c r="X1215" s="47">
        <f t="shared" si="39"/>
        <v>97.048779396632725</v>
      </c>
    </row>
    <row r="1216" spans="1:24" ht="22.5">
      <c r="A1216" s="19"/>
      <c r="B1216" s="57" t="s">
        <v>117</v>
      </c>
      <c r="C1216" s="58">
        <v>18</v>
      </c>
      <c r="D1216" s="59">
        <v>10</v>
      </c>
      <c r="E1216" s="59">
        <v>1</v>
      </c>
      <c r="F1216" s="60" t="s">
        <v>153</v>
      </c>
      <c r="G1216" s="58" t="s">
        <v>115</v>
      </c>
      <c r="H1216" s="262"/>
      <c r="I1216" s="262"/>
      <c r="J1216" s="262"/>
      <c r="K1216" s="262"/>
      <c r="L1216" s="262"/>
      <c r="M1216" s="263"/>
      <c r="N1216" s="61">
        <v>6705.7</v>
      </c>
      <c r="O1216" s="61">
        <v>6705.7</v>
      </c>
      <c r="P1216" s="264"/>
      <c r="Q1216" s="264"/>
      <c r="R1216" s="36">
        <v>0</v>
      </c>
      <c r="S1216" s="37">
        <v>6507762.8799999999</v>
      </c>
      <c r="T1216" s="62">
        <v>6507.8</v>
      </c>
      <c r="U1216" s="20"/>
      <c r="V1216" s="17" t="s">
        <v>1</v>
      </c>
      <c r="W1216" s="47">
        <f t="shared" si="38"/>
        <v>97.048779396632725</v>
      </c>
      <c r="X1216" s="47">
        <f t="shared" si="39"/>
        <v>97.048779396632725</v>
      </c>
    </row>
    <row r="1217" spans="1:24">
      <c r="A1217" s="19"/>
      <c r="B1217" s="57" t="s">
        <v>152</v>
      </c>
      <c r="C1217" s="58">
        <v>18</v>
      </c>
      <c r="D1217" s="59">
        <v>10</v>
      </c>
      <c r="E1217" s="59">
        <v>3</v>
      </c>
      <c r="F1217" s="60" t="s">
        <v>15</v>
      </c>
      <c r="G1217" s="58" t="s">
        <v>2</v>
      </c>
      <c r="H1217" s="262"/>
      <c r="I1217" s="262"/>
      <c r="J1217" s="262"/>
      <c r="K1217" s="262"/>
      <c r="L1217" s="262"/>
      <c r="M1217" s="263"/>
      <c r="N1217" s="61">
        <v>84142.5</v>
      </c>
      <c r="O1217" s="61">
        <v>83462.5</v>
      </c>
      <c r="P1217" s="264"/>
      <c r="Q1217" s="264"/>
      <c r="R1217" s="36">
        <v>0</v>
      </c>
      <c r="S1217" s="37">
        <v>81895230.709999993</v>
      </c>
      <c r="T1217" s="62">
        <v>81895.199999999997</v>
      </c>
      <c r="U1217" s="20"/>
      <c r="V1217" s="17" t="s">
        <v>1</v>
      </c>
      <c r="W1217" s="47">
        <f t="shared" si="38"/>
        <v>97.32917372314823</v>
      </c>
      <c r="X1217" s="47">
        <f t="shared" si="39"/>
        <v>98.122150666466965</v>
      </c>
    </row>
    <row r="1218" spans="1:24" ht="45">
      <c r="A1218" s="19"/>
      <c r="B1218" s="57" t="s">
        <v>92</v>
      </c>
      <c r="C1218" s="58">
        <v>18</v>
      </c>
      <c r="D1218" s="59">
        <v>10</v>
      </c>
      <c r="E1218" s="59">
        <v>3</v>
      </c>
      <c r="F1218" s="60" t="s">
        <v>91</v>
      </c>
      <c r="G1218" s="58" t="s">
        <v>2</v>
      </c>
      <c r="H1218" s="262"/>
      <c r="I1218" s="262"/>
      <c r="J1218" s="262"/>
      <c r="K1218" s="262"/>
      <c r="L1218" s="262"/>
      <c r="M1218" s="263"/>
      <c r="N1218" s="61">
        <v>13113</v>
      </c>
      <c r="O1218" s="61">
        <v>12433</v>
      </c>
      <c r="P1218" s="264"/>
      <c r="Q1218" s="264"/>
      <c r="R1218" s="36">
        <v>0</v>
      </c>
      <c r="S1218" s="37">
        <v>11812144</v>
      </c>
      <c r="T1218" s="62">
        <v>11812.1</v>
      </c>
      <c r="U1218" s="20"/>
      <c r="V1218" s="17" t="s">
        <v>1</v>
      </c>
      <c r="W1218" s="47">
        <f t="shared" si="38"/>
        <v>90.079310607793801</v>
      </c>
      <c r="X1218" s="47">
        <f t="shared" si="39"/>
        <v>95.006032333306521</v>
      </c>
    </row>
    <row r="1219" spans="1:24" ht="33.75">
      <c r="A1219" s="19"/>
      <c r="B1219" s="57" t="s">
        <v>151</v>
      </c>
      <c r="C1219" s="58">
        <v>18</v>
      </c>
      <c r="D1219" s="59">
        <v>10</v>
      </c>
      <c r="E1219" s="59">
        <v>3</v>
      </c>
      <c r="F1219" s="60" t="s">
        <v>150</v>
      </c>
      <c r="G1219" s="58" t="s">
        <v>2</v>
      </c>
      <c r="H1219" s="262"/>
      <c r="I1219" s="262"/>
      <c r="J1219" s="262"/>
      <c r="K1219" s="262"/>
      <c r="L1219" s="262"/>
      <c r="M1219" s="263"/>
      <c r="N1219" s="61">
        <v>13113</v>
      </c>
      <c r="O1219" s="61">
        <v>12433</v>
      </c>
      <c r="P1219" s="264"/>
      <c r="Q1219" s="264"/>
      <c r="R1219" s="36">
        <v>0</v>
      </c>
      <c r="S1219" s="37">
        <v>11812144</v>
      </c>
      <c r="T1219" s="62">
        <v>11812.1</v>
      </c>
      <c r="U1219" s="20"/>
      <c r="V1219" s="17" t="s">
        <v>1</v>
      </c>
      <c r="W1219" s="47">
        <f t="shared" si="38"/>
        <v>90.079310607793801</v>
      </c>
      <c r="X1219" s="47">
        <f t="shared" si="39"/>
        <v>95.006032333306521</v>
      </c>
    </row>
    <row r="1220" spans="1:24" ht="33.75">
      <c r="A1220" s="19"/>
      <c r="B1220" s="57" t="s">
        <v>149</v>
      </c>
      <c r="C1220" s="58">
        <v>18</v>
      </c>
      <c r="D1220" s="59">
        <v>10</v>
      </c>
      <c r="E1220" s="59">
        <v>3</v>
      </c>
      <c r="F1220" s="60" t="s">
        <v>148</v>
      </c>
      <c r="G1220" s="58" t="s">
        <v>2</v>
      </c>
      <c r="H1220" s="262"/>
      <c r="I1220" s="262"/>
      <c r="J1220" s="262"/>
      <c r="K1220" s="262"/>
      <c r="L1220" s="262"/>
      <c r="M1220" s="263"/>
      <c r="N1220" s="61">
        <v>90</v>
      </c>
      <c r="O1220" s="61">
        <v>90</v>
      </c>
      <c r="P1220" s="264"/>
      <c r="Q1220" s="264"/>
      <c r="R1220" s="36">
        <v>0</v>
      </c>
      <c r="S1220" s="37">
        <v>0</v>
      </c>
      <c r="T1220" s="62">
        <v>0</v>
      </c>
      <c r="U1220" s="20"/>
      <c r="V1220" s="17" t="s">
        <v>1</v>
      </c>
      <c r="W1220" s="47">
        <f t="shared" si="38"/>
        <v>0</v>
      </c>
      <c r="X1220" s="47">
        <f t="shared" si="39"/>
        <v>0</v>
      </c>
    </row>
    <row r="1221" spans="1:24" ht="56.25">
      <c r="A1221" s="19"/>
      <c r="B1221" s="57" t="s">
        <v>147</v>
      </c>
      <c r="C1221" s="58">
        <v>18</v>
      </c>
      <c r="D1221" s="59">
        <v>10</v>
      </c>
      <c r="E1221" s="59">
        <v>3</v>
      </c>
      <c r="F1221" s="60" t="s">
        <v>146</v>
      </c>
      <c r="G1221" s="58" t="s">
        <v>2</v>
      </c>
      <c r="H1221" s="262"/>
      <c r="I1221" s="262"/>
      <c r="J1221" s="262"/>
      <c r="K1221" s="262"/>
      <c r="L1221" s="262"/>
      <c r="M1221" s="263"/>
      <c r="N1221" s="61">
        <v>90</v>
      </c>
      <c r="O1221" s="61">
        <v>90</v>
      </c>
      <c r="P1221" s="264"/>
      <c r="Q1221" s="264"/>
      <c r="R1221" s="36">
        <v>0</v>
      </c>
      <c r="S1221" s="37">
        <v>0</v>
      </c>
      <c r="T1221" s="62">
        <v>0</v>
      </c>
      <c r="U1221" s="20"/>
      <c r="V1221" s="17" t="s">
        <v>1</v>
      </c>
      <c r="W1221" s="47">
        <f t="shared" ref="W1221:W1284" si="40">SUM(T1221/N1221*100)</f>
        <v>0</v>
      </c>
      <c r="X1221" s="47">
        <f t="shared" ref="X1221:X1284" si="41">SUM(T1221/O1221*100)</f>
        <v>0</v>
      </c>
    </row>
    <row r="1222" spans="1:24">
      <c r="A1222" s="19"/>
      <c r="B1222" s="57" t="s">
        <v>102</v>
      </c>
      <c r="C1222" s="58">
        <v>18</v>
      </c>
      <c r="D1222" s="59">
        <v>10</v>
      </c>
      <c r="E1222" s="59">
        <v>3</v>
      </c>
      <c r="F1222" s="60" t="s">
        <v>146</v>
      </c>
      <c r="G1222" s="58" t="s">
        <v>101</v>
      </c>
      <c r="H1222" s="262"/>
      <c r="I1222" s="262"/>
      <c r="J1222" s="262"/>
      <c r="K1222" s="262"/>
      <c r="L1222" s="262"/>
      <c r="M1222" s="263"/>
      <c r="N1222" s="61">
        <v>90</v>
      </c>
      <c r="O1222" s="61">
        <v>90</v>
      </c>
      <c r="P1222" s="264"/>
      <c r="Q1222" s="264"/>
      <c r="R1222" s="36">
        <v>0</v>
      </c>
      <c r="S1222" s="37">
        <v>0</v>
      </c>
      <c r="T1222" s="62">
        <v>0</v>
      </c>
      <c r="U1222" s="20"/>
      <c r="V1222" s="17" t="s">
        <v>1</v>
      </c>
      <c r="W1222" s="47">
        <f t="shared" si="40"/>
        <v>0</v>
      </c>
      <c r="X1222" s="47">
        <f t="shared" si="41"/>
        <v>0</v>
      </c>
    </row>
    <row r="1223" spans="1:24" ht="22.5">
      <c r="A1223" s="19"/>
      <c r="B1223" s="57" t="s">
        <v>117</v>
      </c>
      <c r="C1223" s="58">
        <v>18</v>
      </c>
      <c r="D1223" s="59">
        <v>10</v>
      </c>
      <c r="E1223" s="59">
        <v>3</v>
      </c>
      <c r="F1223" s="60" t="s">
        <v>146</v>
      </c>
      <c r="G1223" s="58" t="s">
        <v>115</v>
      </c>
      <c r="H1223" s="262"/>
      <c r="I1223" s="262"/>
      <c r="J1223" s="262"/>
      <c r="K1223" s="262"/>
      <c r="L1223" s="262"/>
      <c r="M1223" s="263"/>
      <c r="N1223" s="61">
        <v>90</v>
      </c>
      <c r="O1223" s="61">
        <v>90</v>
      </c>
      <c r="P1223" s="264"/>
      <c r="Q1223" s="264"/>
      <c r="R1223" s="36">
        <v>0</v>
      </c>
      <c r="S1223" s="37">
        <v>0</v>
      </c>
      <c r="T1223" s="62">
        <v>0</v>
      </c>
      <c r="U1223" s="20"/>
      <c r="V1223" s="17" t="s">
        <v>1</v>
      </c>
      <c r="W1223" s="47">
        <f t="shared" si="40"/>
        <v>0</v>
      </c>
      <c r="X1223" s="47">
        <f t="shared" si="41"/>
        <v>0</v>
      </c>
    </row>
    <row r="1224" spans="1:24" ht="33.75">
      <c r="A1224" s="19"/>
      <c r="B1224" s="57" t="s">
        <v>145</v>
      </c>
      <c r="C1224" s="58">
        <v>18</v>
      </c>
      <c r="D1224" s="59">
        <v>10</v>
      </c>
      <c r="E1224" s="59">
        <v>3</v>
      </c>
      <c r="F1224" s="60" t="s">
        <v>144</v>
      </c>
      <c r="G1224" s="58" t="s">
        <v>2</v>
      </c>
      <c r="H1224" s="262"/>
      <c r="I1224" s="262"/>
      <c r="J1224" s="262"/>
      <c r="K1224" s="262"/>
      <c r="L1224" s="262"/>
      <c r="M1224" s="263"/>
      <c r="N1224" s="61">
        <v>13023</v>
      </c>
      <c r="O1224" s="61">
        <v>12343</v>
      </c>
      <c r="P1224" s="264"/>
      <c r="Q1224" s="264"/>
      <c r="R1224" s="36">
        <v>0</v>
      </c>
      <c r="S1224" s="37">
        <v>11812144</v>
      </c>
      <c r="T1224" s="62">
        <v>11812.1</v>
      </c>
      <c r="U1224" s="20"/>
      <c r="V1224" s="17" t="s">
        <v>1</v>
      </c>
      <c r="W1224" s="47">
        <f t="shared" si="40"/>
        <v>90.701835214620289</v>
      </c>
      <c r="X1224" s="47">
        <f t="shared" si="41"/>
        <v>95.698776634529693</v>
      </c>
    </row>
    <row r="1225" spans="1:24" ht="22.5">
      <c r="A1225" s="19"/>
      <c r="B1225" s="57" t="s">
        <v>143</v>
      </c>
      <c r="C1225" s="58">
        <v>18</v>
      </c>
      <c r="D1225" s="59">
        <v>10</v>
      </c>
      <c r="E1225" s="59">
        <v>3</v>
      </c>
      <c r="F1225" s="60" t="s">
        <v>142</v>
      </c>
      <c r="G1225" s="58" t="s">
        <v>2</v>
      </c>
      <c r="H1225" s="262"/>
      <c r="I1225" s="262"/>
      <c r="J1225" s="262"/>
      <c r="K1225" s="262"/>
      <c r="L1225" s="262"/>
      <c r="M1225" s="263"/>
      <c r="N1225" s="61">
        <v>13023</v>
      </c>
      <c r="O1225" s="61">
        <v>12343</v>
      </c>
      <c r="P1225" s="264"/>
      <c r="Q1225" s="264"/>
      <c r="R1225" s="36">
        <v>0</v>
      </c>
      <c r="S1225" s="37">
        <v>11812144</v>
      </c>
      <c r="T1225" s="62">
        <v>11812.1</v>
      </c>
      <c r="U1225" s="20"/>
      <c r="V1225" s="17" t="s">
        <v>1</v>
      </c>
      <c r="W1225" s="47">
        <f t="shared" si="40"/>
        <v>90.701835214620289</v>
      </c>
      <c r="X1225" s="47">
        <f t="shared" si="41"/>
        <v>95.698776634529693</v>
      </c>
    </row>
    <row r="1226" spans="1:24" ht="22.5">
      <c r="A1226" s="19"/>
      <c r="B1226" s="24" t="s">
        <v>37</v>
      </c>
      <c r="C1226" s="31">
        <v>18</v>
      </c>
      <c r="D1226" s="32">
        <v>10</v>
      </c>
      <c r="E1226" s="32">
        <v>3</v>
      </c>
      <c r="F1226" s="30" t="s">
        <v>142</v>
      </c>
      <c r="G1226" s="31" t="s">
        <v>36</v>
      </c>
      <c r="H1226" s="299"/>
      <c r="I1226" s="299"/>
      <c r="J1226" s="299"/>
      <c r="K1226" s="299"/>
      <c r="L1226" s="299"/>
      <c r="M1226" s="300"/>
      <c r="N1226" s="46">
        <v>13023</v>
      </c>
      <c r="O1226" s="46">
        <v>12343</v>
      </c>
      <c r="P1226" s="301"/>
      <c r="Q1226" s="301"/>
      <c r="R1226" s="36">
        <v>0</v>
      </c>
      <c r="S1226" s="37">
        <v>11812144</v>
      </c>
      <c r="T1226" s="41">
        <v>11812.1</v>
      </c>
      <c r="U1226" s="20"/>
      <c r="V1226" s="17" t="s">
        <v>1</v>
      </c>
      <c r="W1226" s="47">
        <f t="shared" si="40"/>
        <v>90.701835214620289</v>
      </c>
      <c r="X1226" s="47">
        <f t="shared" si="41"/>
        <v>95.698776634529693</v>
      </c>
    </row>
    <row r="1227" spans="1:24" ht="22.5">
      <c r="A1227" s="19"/>
      <c r="B1227" s="24" t="s">
        <v>35</v>
      </c>
      <c r="C1227" s="31">
        <v>18</v>
      </c>
      <c r="D1227" s="32">
        <v>10</v>
      </c>
      <c r="E1227" s="32">
        <v>3</v>
      </c>
      <c r="F1227" s="30" t="s">
        <v>142</v>
      </c>
      <c r="G1227" s="31" t="s">
        <v>33</v>
      </c>
      <c r="H1227" s="299"/>
      <c r="I1227" s="299"/>
      <c r="J1227" s="299"/>
      <c r="K1227" s="299"/>
      <c r="L1227" s="299"/>
      <c r="M1227" s="300"/>
      <c r="N1227" s="46">
        <v>13023</v>
      </c>
      <c r="O1227" s="46">
        <v>12343</v>
      </c>
      <c r="P1227" s="301"/>
      <c r="Q1227" s="301"/>
      <c r="R1227" s="36">
        <v>0</v>
      </c>
      <c r="S1227" s="37">
        <v>11812144</v>
      </c>
      <c r="T1227" s="41">
        <v>11812.1</v>
      </c>
      <c r="U1227" s="20"/>
      <c r="V1227" s="17" t="s">
        <v>1</v>
      </c>
      <c r="W1227" s="47">
        <f t="shared" si="40"/>
        <v>90.701835214620289</v>
      </c>
      <c r="X1227" s="47">
        <f t="shared" si="41"/>
        <v>95.698776634529693</v>
      </c>
    </row>
    <row r="1228" spans="1:24" ht="22.5">
      <c r="A1228" s="19"/>
      <c r="B1228" s="57" t="s">
        <v>109</v>
      </c>
      <c r="C1228" s="58">
        <v>18</v>
      </c>
      <c r="D1228" s="59">
        <v>10</v>
      </c>
      <c r="E1228" s="59">
        <v>3</v>
      </c>
      <c r="F1228" s="60" t="s">
        <v>108</v>
      </c>
      <c r="G1228" s="58" t="s">
        <v>2</v>
      </c>
      <c r="H1228" s="262"/>
      <c r="I1228" s="262"/>
      <c r="J1228" s="262"/>
      <c r="K1228" s="262"/>
      <c r="L1228" s="262"/>
      <c r="M1228" s="263"/>
      <c r="N1228" s="61">
        <v>16499</v>
      </c>
      <c r="O1228" s="61">
        <v>16499</v>
      </c>
      <c r="P1228" s="264"/>
      <c r="Q1228" s="264"/>
      <c r="R1228" s="36">
        <v>0</v>
      </c>
      <c r="S1228" s="37">
        <v>16498849.5</v>
      </c>
      <c r="T1228" s="62">
        <v>16498.8</v>
      </c>
      <c r="U1228" s="20"/>
      <c r="V1228" s="17" t="s">
        <v>1</v>
      </c>
      <c r="W1228" s="47">
        <f t="shared" si="40"/>
        <v>99.998787805321527</v>
      </c>
      <c r="X1228" s="47">
        <f t="shared" si="41"/>
        <v>99.998787805321527</v>
      </c>
    </row>
    <row r="1229" spans="1:24">
      <c r="A1229" s="19"/>
      <c r="B1229" s="57" t="s">
        <v>141</v>
      </c>
      <c r="C1229" s="58">
        <v>18</v>
      </c>
      <c r="D1229" s="59">
        <v>10</v>
      </c>
      <c r="E1229" s="59">
        <v>3</v>
      </c>
      <c r="F1229" s="60" t="s">
        <v>140</v>
      </c>
      <c r="G1229" s="58" t="s">
        <v>2</v>
      </c>
      <c r="H1229" s="262"/>
      <c r="I1229" s="262"/>
      <c r="J1229" s="262"/>
      <c r="K1229" s="262"/>
      <c r="L1229" s="262"/>
      <c r="M1229" s="263"/>
      <c r="N1229" s="61">
        <v>16499</v>
      </c>
      <c r="O1229" s="61">
        <v>16499</v>
      </c>
      <c r="P1229" s="264"/>
      <c r="Q1229" s="264"/>
      <c r="R1229" s="36">
        <v>0</v>
      </c>
      <c r="S1229" s="37">
        <v>16498849.5</v>
      </c>
      <c r="T1229" s="62">
        <v>16498.8</v>
      </c>
      <c r="U1229" s="20"/>
      <c r="V1229" s="17" t="s">
        <v>1</v>
      </c>
      <c r="W1229" s="47">
        <f t="shared" si="40"/>
        <v>99.998787805321527</v>
      </c>
      <c r="X1229" s="47">
        <f t="shared" si="41"/>
        <v>99.998787805321527</v>
      </c>
    </row>
    <row r="1230" spans="1:24" ht="56.25">
      <c r="A1230" s="19"/>
      <c r="B1230" s="57" t="s">
        <v>139</v>
      </c>
      <c r="C1230" s="58">
        <v>18</v>
      </c>
      <c r="D1230" s="59">
        <v>10</v>
      </c>
      <c r="E1230" s="59">
        <v>3</v>
      </c>
      <c r="F1230" s="60" t="s">
        <v>138</v>
      </c>
      <c r="G1230" s="58" t="s">
        <v>2</v>
      </c>
      <c r="H1230" s="262"/>
      <c r="I1230" s="262"/>
      <c r="J1230" s="262"/>
      <c r="K1230" s="262"/>
      <c r="L1230" s="262"/>
      <c r="M1230" s="263"/>
      <c r="N1230" s="61">
        <v>16499</v>
      </c>
      <c r="O1230" s="61">
        <v>16499</v>
      </c>
      <c r="P1230" s="264"/>
      <c r="Q1230" s="264"/>
      <c r="R1230" s="36">
        <v>0</v>
      </c>
      <c r="S1230" s="37">
        <v>16498849.5</v>
      </c>
      <c r="T1230" s="62">
        <v>16498.8</v>
      </c>
      <c r="U1230" s="20"/>
      <c r="V1230" s="17" t="s">
        <v>1</v>
      </c>
      <c r="W1230" s="47">
        <f t="shared" si="40"/>
        <v>99.998787805321527</v>
      </c>
      <c r="X1230" s="47">
        <f t="shared" si="41"/>
        <v>99.998787805321527</v>
      </c>
    </row>
    <row r="1231" spans="1:24" ht="22.5">
      <c r="A1231" s="19"/>
      <c r="B1231" s="57" t="s">
        <v>137</v>
      </c>
      <c r="C1231" s="58">
        <v>18</v>
      </c>
      <c r="D1231" s="59">
        <v>10</v>
      </c>
      <c r="E1231" s="59">
        <v>3</v>
      </c>
      <c r="F1231" s="60" t="s">
        <v>136</v>
      </c>
      <c r="G1231" s="58" t="s">
        <v>2</v>
      </c>
      <c r="H1231" s="262"/>
      <c r="I1231" s="262"/>
      <c r="J1231" s="262"/>
      <c r="K1231" s="262"/>
      <c r="L1231" s="262"/>
      <c r="M1231" s="263"/>
      <c r="N1231" s="61">
        <v>877.2</v>
      </c>
      <c r="O1231" s="61">
        <v>877.2</v>
      </c>
      <c r="P1231" s="264"/>
      <c r="Q1231" s="264"/>
      <c r="R1231" s="36">
        <v>0</v>
      </c>
      <c r="S1231" s="37">
        <v>877111.94</v>
      </c>
      <c r="T1231" s="62">
        <v>877.1</v>
      </c>
      <c r="U1231" s="20"/>
      <c r="V1231" s="17" t="s">
        <v>1</v>
      </c>
      <c r="W1231" s="47">
        <f t="shared" si="40"/>
        <v>99.98860009119926</v>
      </c>
      <c r="X1231" s="47">
        <f t="shared" si="41"/>
        <v>99.98860009119926</v>
      </c>
    </row>
    <row r="1232" spans="1:24">
      <c r="A1232" s="19"/>
      <c r="B1232" s="57" t="s">
        <v>102</v>
      </c>
      <c r="C1232" s="58">
        <v>18</v>
      </c>
      <c r="D1232" s="59">
        <v>10</v>
      </c>
      <c r="E1232" s="59">
        <v>3</v>
      </c>
      <c r="F1232" s="60" t="s">
        <v>136</v>
      </c>
      <c r="G1232" s="58" t="s">
        <v>101</v>
      </c>
      <c r="H1232" s="262"/>
      <c r="I1232" s="262"/>
      <c r="J1232" s="262"/>
      <c r="K1232" s="262"/>
      <c r="L1232" s="262"/>
      <c r="M1232" s="263"/>
      <c r="N1232" s="61">
        <v>877.2</v>
      </c>
      <c r="O1232" s="61">
        <v>877.2</v>
      </c>
      <c r="P1232" s="264"/>
      <c r="Q1232" s="264"/>
      <c r="R1232" s="36">
        <v>0</v>
      </c>
      <c r="S1232" s="37">
        <v>877111.94</v>
      </c>
      <c r="T1232" s="62">
        <v>877.1</v>
      </c>
      <c r="U1232" s="20"/>
      <c r="V1232" s="17" t="s">
        <v>1</v>
      </c>
      <c r="W1232" s="47">
        <f t="shared" si="40"/>
        <v>99.98860009119926</v>
      </c>
      <c r="X1232" s="47">
        <f t="shared" si="41"/>
        <v>99.98860009119926</v>
      </c>
    </row>
    <row r="1233" spans="1:24" ht="22.5">
      <c r="A1233" s="19"/>
      <c r="B1233" s="57" t="s">
        <v>100</v>
      </c>
      <c r="C1233" s="58">
        <v>18</v>
      </c>
      <c r="D1233" s="59">
        <v>10</v>
      </c>
      <c r="E1233" s="59">
        <v>3</v>
      </c>
      <c r="F1233" s="60" t="s">
        <v>136</v>
      </c>
      <c r="G1233" s="58" t="s">
        <v>98</v>
      </c>
      <c r="H1233" s="262"/>
      <c r="I1233" s="262"/>
      <c r="J1233" s="262"/>
      <c r="K1233" s="262"/>
      <c r="L1233" s="262"/>
      <c r="M1233" s="263"/>
      <c r="N1233" s="61">
        <v>877.2</v>
      </c>
      <c r="O1233" s="61">
        <v>877.2</v>
      </c>
      <c r="P1233" s="264"/>
      <c r="Q1233" s="264"/>
      <c r="R1233" s="36">
        <v>0</v>
      </c>
      <c r="S1233" s="37">
        <v>877111.94</v>
      </c>
      <c r="T1233" s="62">
        <v>877.1</v>
      </c>
      <c r="U1233" s="20"/>
      <c r="V1233" s="17" t="s">
        <v>1</v>
      </c>
      <c r="W1233" s="47">
        <f t="shared" si="40"/>
        <v>99.98860009119926</v>
      </c>
      <c r="X1233" s="47">
        <f t="shared" si="41"/>
        <v>99.98860009119926</v>
      </c>
    </row>
    <row r="1234" spans="1:24" ht="22.5">
      <c r="A1234" s="19"/>
      <c r="B1234" s="57" t="s">
        <v>132</v>
      </c>
      <c r="C1234" s="58">
        <v>18</v>
      </c>
      <c r="D1234" s="59">
        <v>10</v>
      </c>
      <c r="E1234" s="59">
        <v>3</v>
      </c>
      <c r="F1234" s="60" t="s">
        <v>135</v>
      </c>
      <c r="G1234" s="58" t="s">
        <v>2</v>
      </c>
      <c r="H1234" s="262"/>
      <c r="I1234" s="262"/>
      <c r="J1234" s="262"/>
      <c r="K1234" s="262"/>
      <c r="L1234" s="262"/>
      <c r="M1234" s="263"/>
      <c r="N1234" s="61">
        <v>4033</v>
      </c>
      <c r="O1234" s="61">
        <v>4033</v>
      </c>
      <c r="P1234" s="264"/>
      <c r="Q1234" s="264"/>
      <c r="R1234" s="36">
        <v>0</v>
      </c>
      <c r="S1234" s="37">
        <v>4032988.41</v>
      </c>
      <c r="T1234" s="62">
        <v>4033</v>
      </c>
      <c r="U1234" s="20"/>
      <c r="V1234" s="17" t="s">
        <v>1</v>
      </c>
      <c r="W1234" s="47">
        <f t="shared" si="40"/>
        <v>100</v>
      </c>
      <c r="X1234" s="47">
        <f t="shared" si="41"/>
        <v>100</v>
      </c>
    </row>
    <row r="1235" spans="1:24">
      <c r="A1235" s="19"/>
      <c r="B1235" s="57" t="s">
        <v>102</v>
      </c>
      <c r="C1235" s="58">
        <v>18</v>
      </c>
      <c r="D1235" s="59">
        <v>10</v>
      </c>
      <c r="E1235" s="59">
        <v>3</v>
      </c>
      <c r="F1235" s="60" t="s">
        <v>135</v>
      </c>
      <c r="G1235" s="58" t="s">
        <v>101</v>
      </c>
      <c r="H1235" s="262"/>
      <c r="I1235" s="262"/>
      <c r="J1235" s="262"/>
      <c r="K1235" s="262"/>
      <c r="L1235" s="262"/>
      <c r="M1235" s="263"/>
      <c r="N1235" s="61">
        <v>4033</v>
      </c>
      <c r="O1235" s="61">
        <v>4033</v>
      </c>
      <c r="P1235" s="264"/>
      <c r="Q1235" s="264"/>
      <c r="R1235" s="36">
        <v>0</v>
      </c>
      <c r="S1235" s="37">
        <v>4032988.41</v>
      </c>
      <c r="T1235" s="62">
        <v>4033</v>
      </c>
      <c r="U1235" s="20"/>
      <c r="V1235" s="17" t="s">
        <v>1</v>
      </c>
      <c r="W1235" s="47">
        <f t="shared" si="40"/>
        <v>100</v>
      </c>
      <c r="X1235" s="47">
        <f t="shared" si="41"/>
        <v>100</v>
      </c>
    </row>
    <row r="1236" spans="1:24" ht="22.5">
      <c r="A1236" s="19"/>
      <c r="B1236" s="57" t="s">
        <v>100</v>
      </c>
      <c r="C1236" s="58">
        <v>18</v>
      </c>
      <c r="D1236" s="59">
        <v>10</v>
      </c>
      <c r="E1236" s="59">
        <v>3</v>
      </c>
      <c r="F1236" s="60" t="s">
        <v>135</v>
      </c>
      <c r="G1236" s="58" t="s">
        <v>98</v>
      </c>
      <c r="H1236" s="262"/>
      <c r="I1236" s="262"/>
      <c r="J1236" s="262"/>
      <c r="K1236" s="262"/>
      <c r="L1236" s="262"/>
      <c r="M1236" s="263"/>
      <c r="N1236" s="61">
        <v>4033</v>
      </c>
      <c r="O1236" s="61">
        <v>4033</v>
      </c>
      <c r="P1236" s="264"/>
      <c r="Q1236" s="264"/>
      <c r="R1236" s="36">
        <v>0</v>
      </c>
      <c r="S1236" s="37">
        <v>4032988.41</v>
      </c>
      <c r="T1236" s="62">
        <v>4033</v>
      </c>
      <c r="U1236" s="20"/>
      <c r="V1236" s="17" t="s">
        <v>1</v>
      </c>
      <c r="W1236" s="47">
        <f t="shared" si="40"/>
        <v>100</v>
      </c>
      <c r="X1236" s="47">
        <f t="shared" si="41"/>
        <v>100</v>
      </c>
    </row>
    <row r="1237" spans="1:24" ht="22.5">
      <c r="A1237" s="19"/>
      <c r="B1237" s="57" t="s">
        <v>134</v>
      </c>
      <c r="C1237" s="58">
        <v>18</v>
      </c>
      <c r="D1237" s="59">
        <v>10</v>
      </c>
      <c r="E1237" s="59">
        <v>3</v>
      </c>
      <c r="F1237" s="60" t="s">
        <v>133</v>
      </c>
      <c r="G1237" s="58" t="s">
        <v>2</v>
      </c>
      <c r="H1237" s="262"/>
      <c r="I1237" s="262"/>
      <c r="J1237" s="262"/>
      <c r="K1237" s="262"/>
      <c r="L1237" s="262"/>
      <c r="M1237" s="263"/>
      <c r="N1237" s="61">
        <v>5355.8</v>
      </c>
      <c r="O1237" s="61">
        <v>5355.8</v>
      </c>
      <c r="P1237" s="264"/>
      <c r="Q1237" s="264"/>
      <c r="R1237" s="36">
        <v>0</v>
      </c>
      <c r="S1237" s="37">
        <v>5355818.6100000003</v>
      </c>
      <c r="T1237" s="62">
        <v>5355.8</v>
      </c>
      <c r="U1237" s="20"/>
      <c r="V1237" s="17" t="s">
        <v>1</v>
      </c>
      <c r="W1237" s="47">
        <f t="shared" si="40"/>
        <v>100</v>
      </c>
      <c r="X1237" s="47">
        <f t="shared" si="41"/>
        <v>100</v>
      </c>
    </row>
    <row r="1238" spans="1:24">
      <c r="A1238" s="19"/>
      <c r="B1238" s="57" t="s">
        <v>102</v>
      </c>
      <c r="C1238" s="58">
        <v>18</v>
      </c>
      <c r="D1238" s="59">
        <v>10</v>
      </c>
      <c r="E1238" s="59">
        <v>3</v>
      </c>
      <c r="F1238" s="60" t="s">
        <v>133</v>
      </c>
      <c r="G1238" s="58" t="s">
        <v>101</v>
      </c>
      <c r="H1238" s="262"/>
      <c r="I1238" s="262"/>
      <c r="J1238" s="262"/>
      <c r="K1238" s="262"/>
      <c r="L1238" s="262"/>
      <c r="M1238" s="263"/>
      <c r="N1238" s="61">
        <v>5355.8</v>
      </c>
      <c r="O1238" s="61">
        <v>5355.8</v>
      </c>
      <c r="P1238" s="264"/>
      <c r="Q1238" s="264"/>
      <c r="R1238" s="36">
        <v>0</v>
      </c>
      <c r="S1238" s="37">
        <v>5355818.6100000003</v>
      </c>
      <c r="T1238" s="62">
        <v>5355.8</v>
      </c>
      <c r="U1238" s="20"/>
      <c r="V1238" s="17" t="s">
        <v>1</v>
      </c>
      <c r="W1238" s="47">
        <f t="shared" si="40"/>
        <v>100</v>
      </c>
      <c r="X1238" s="47">
        <f t="shared" si="41"/>
        <v>100</v>
      </c>
    </row>
    <row r="1239" spans="1:24" ht="22.5">
      <c r="A1239" s="19"/>
      <c r="B1239" s="57" t="s">
        <v>100</v>
      </c>
      <c r="C1239" s="58">
        <v>18</v>
      </c>
      <c r="D1239" s="59">
        <v>10</v>
      </c>
      <c r="E1239" s="59">
        <v>3</v>
      </c>
      <c r="F1239" s="60" t="s">
        <v>133</v>
      </c>
      <c r="G1239" s="58" t="s">
        <v>98</v>
      </c>
      <c r="H1239" s="262"/>
      <c r="I1239" s="262"/>
      <c r="J1239" s="262"/>
      <c r="K1239" s="262"/>
      <c r="L1239" s="262"/>
      <c r="M1239" s="263"/>
      <c r="N1239" s="61">
        <v>5355.8</v>
      </c>
      <c r="O1239" s="61">
        <v>5355.8</v>
      </c>
      <c r="P1239" s="264"/>
      <c r="Q1239" s="264"/>
      <c r="R1239" s="36">
        <v>0</v>
      </c>
      <c r="S1239" s="37">
        <v>5355818.6100000003</v>
      </c>
      <c r="T1239" s="62">
        <v>5355.8</v>
      </c>
      <c r="U1239" s="20"/>
      <c r="V1239" s="17" t="s">
        <v>1</v>
      </c>
      <c r="W1239" s="47">
        <f t="shared" si="40"/>
        <v>100</v>
      </c>
      <c r="X1239" s="47">
        <f t="shared" si="41"/>
        <v>100</v>
      </c>
    </row>
    <row r="1240" spans="1:24" ht="22.5">
      <c r="A1240" s="19"/>
      <c r="B1240" s="57" t="s">
        <v>132</v>
      </c>
      <c r="C1240" s="58">
        <v>18</v>
      </c>
      <c r="D1240" s="59">
        <v>10</v>
      </c>
      <c r="E1240" s="59">
        <v>3</v>
      </c>
      <c r="F1240" s="60" t="s">
        <v>131</v>
      </c>
      <c r="G1240" s="58" t="s">
        <v>2</v>
      </c>
      <c r="H1240" s="262"/>
      <c r="I1240" s="262"/>
      <c r="J1240" s="262"/>
      <c r="K1240" s="262"/>
      <c r="L1240" s="262"/>
      <c r="M1240" s="263"/>
      <c r="N1240" s="61">
        <v>6233</v>
      </c>
      <c r="O1240" s="61">
        <v>6233</v>
      </c>
      <c r="P1240" s="264"/>
      <c r="Q1240" s="264"/>
      <c r="R1240" s="36">
        <v>0</v>
      </c>
      <c r="S1240" s="37">
        <v>6232930.54</v>
      </c>
      <c r="T1240" s="62">
        <v>6232.9</v>
      </c>
      <c r="U1240" s="20"/>
      <c r="V1240" s="17" t="s">
        <v>1</v>
      </c>
      <c r="W1240" s="47">
        <f t="shared" si="40"/>
        <v>99.998395636130269</v>
      </c>
      <c r="X1240" s="47">
        <f t="shared" si="41"/>
        <v>99.998395636130269</v>
      </c>
    </row>
    <row r="1241" spans="1:24">
      <c r="A1241" s="19"/>
      <c r="B1241" s="57" t="s">
        <v>102</v>
      </c>
      <c r="C1241" s="58">
        <v>18</v>
      </c>
      <c r="D1241" s="59">
        <v>10</v>
      </c>
      <c r="E1241" s="59">
        <v>3</v>
      </c>
      <c r="F1241" s="60" t="s">
        <v>131</v>
      </c>
      <c r="G1241" s="58" t="s">
        <v>101</v>
      </c>
      <c r="H1241" s="262"/>
      <c r="I1241" s="262"/>
      <c r="J1241" s="262"/>
      <c r="K1241" s="262"/>
      <c r="L1241" s="262"/>
      <c r="M1241" s="263"/>
      <c r="N1241" s="61">
        <v>6233</v>
      </c>
      <c r="O1241" s="61">
        <v>6233</v>
      </c>
      <c r="P1241" s="264"/>
      <c r="Q1241" s="264"/>
      <c r="R1241" s="36">
        <v>0</v>
      </c>
      <c r="S1241" s="37">
        <v>6232930.54</v>
      </c>
      <c r="T1241" s="62">
        <v>6232.9</v>
      </c>
      <c r="U1241" s="20"/>
      <c r="V1241" s="17" t="s">
        <v>1</v>
      </c>
      <c r="W1241" s="47">
        <f t="shared" si="40"/>
        <v>99.998395636130269</v>
      </c>
      <c r="X1241" s="47">
        <f t="shared" si="41"/>
        <v>99.998395636130269</v>
      </c>
    </row>
    <row r="1242" spans="1:24" ht="22.5">
      <c r="A1242" s="19"/>
      <c r="B1242" s="57" t="s">
        <v>100</v>
      </c>
      <c r="C1242" s="58">
        <v>18</v>
      </c>
      <c r="D1242" s="59">
        <v>10</v>
      </c>
      <c r="E1242" s="59">
        <v>3</v>
      </c>
      <c r="F1242" s="60" t="s">
        <v>131</v>
      </c>
      <c r="G1242" s="58" t="s">
        <v>98</v>
      </c>
      <c r="H1242" s="262"/>
      <c r="I1242" s="262"/>
      <c r="J1242" s="262"/>
      <c r="K1242" s="262"/>
      <c r="L1242" s="262"/>
      <c r="M1242" s="263"/>
      <c r="N1242" s="61">
        <v>6233</v>
      </c>
      <c r="O1242" s="61">
        <v>6233</v>
      </c>
      <c r="P1242" s="264"/>
      <c r="Q1242" s="264"/>
      <c r="R1242" s="36">
        <v>0</v>
      </c>
      <c r="S1242" s="37">
        <v>6232930.54</v>
      </c>
      <c r="T1242" s="62">
        <v>6232.9</v>
      </c>
      <c r="U1242" s="20"/>
      <c r="V1242" s="17" t="s">
        <v>1</v>
      </c>
      <c r="W1242" s="47">
        <f t="shared" si="40"/>
        <v>99.998395636130269</v>
      </c>
      <c r="X1242" s="47">
        <f t="shared" si="41"/>
        <v>99.998395636130269</v>
      </c>
    </row>
    <row r="1243" spans="1:24" ht="33.75">
      <c r="A1243" s="19"/>
      <c r="B1243" s="57" t="s">
        <v>76</v>
      </c>
      <c r="C1243" s="58">
        <v>18</v>
      </c>
      <c r="D1243" s="59">
        <v>10</v>
      </c>
      <c r="E1243" s="59">
        <v>3</v>
      </c>
      <c r="F1243" s="60" t="s">
        <v>75</v>
      </c>
      <c r="G1243" s="58" t="s">
        <v>2</v>
      </c>
      <c r="H1243" s="262"/>
      <c r="I1243" s="262"/>
      <c r="J1243" s="262"/>
      <c r="K1243" s="262"/>
      <c r="L1243" s="262"/>
      <c r="M1243" s="263"/>
      <c r="N1243" s="61">
        <v>54164.4</v>
      </c>
      <c r="O1243" s="61">
        <v>54164.4</v>
      </c>
      <c r="P1243" s="264"/>
      <c r="Q1243" s="264"/>
      <c r="R1243" s="36">
        <v>0</v>
      </c>
      <c r="S1243" s="37">
        <v>53247463.219999999</v>
      </c>
      <c r="T1243" s="62">
        <v>53247.5</v>
      </c>
      <c r="U1243" s="20"/>
      <c r="V1243" s="17" t="s">
        <v>1</v>
      </c>
      <c r="W1243" s="47">
        <f t="shared" si="40"/>
        <v>98.307190700903163</v>
      </c>
      <c r="X1243" s="47">
        <f t="shared" si="41"/>
        <v>98.307190700903163</v>
      </c>
    </row>
    <row r="1244" spans="1:24" ht="33.75">
      <c r="A1244" s="19"/>
      <c r="B1244" s="57" t="s">
        <v>130</v>
      </c>
      <c r="C1244" s="58">
        <v>18</v>
      </c>
      <c r="D1244" s="59">
        <v>10</v>
      </c>
      <c r="E1244" s="59">
        <v>3</v>
      </c>
      <c r="F1244" s="60" t="s">
        <v>129</v>
      </c>
      <c r="G1244" s="58" t="s">
        <v>2</v>
      </c>
      <c r="H1244" s="262"/>
      <c r="I1244" s="262"/>
      <c r="J1244" s="262"/>
      <c r="K1244" s="262"/>
      <c r="L1244" s="262"/>
      <c r="M1244" s="263"/>
      <c r="N1244" s="61">
        <v>54164.4</v>
      </c>
      <c r="O1244" s="61">
        <v>54164.4</v>
      </c>
      <c r="P1244" s="264"/>
      <c r="Q1244" s="264"/>
      <c r="R1244" s="36">
        <v>0</v>
      </c>
      <c r="S1244" s="37">
        <v>53247463.219999999</v>
      </c>
      <c r="T1244" s="62">
        <v>53247.5</v>
      </c>
      <c r="U1244" s="20"/>
      <c r="V1244" s="17" t="s">
        <v>1</v>
      </c>
      <c r="W1244" s="47">
        <f t="shared" si="40"/>
        <v>98.307190700903163</v>
      </c>
      <c r="X1244" s="47">
        <f t="shared" si="41"/>
        <v>98.307190700903163</v>
      </c>
    </row>
    <row r="1245" spans="1:24" ht="78.75">
      <c r="A1245" s="19"/>
      <c r="B1245" s="57" t="s">
        <v>128</v>
      </c>
      <c r="C1245" s="58">
        <v>18</v>
      </c>
      <c r="D1245" s="59">
        <v>10</v>
      </c>
      <c r="E1245" s="59">
        <v>3</v>
      </c>
      <c r="F1245" s="60" t="s">
        <v>127</v>
      </c>
      <c r="G1245" s="58" t="s">
        <v>2</v>
      </c>
      <c r="H1245" s="262"/>
      <c r="I1245" s="262"/>
      <c r="J1245" s="262"/>
      <c r="K1245" s="262"/>
      <c r="L1245" s="262"/>
      <c r="M1245" s="263"/>
      <c r="N1245" s="61">
        <v>53557</v>
      </c>
      <c r="O1245" s="61">
        <v>53557</v>
      </c>
      <c r="P1245" s="264"/>
      <c r="Q1245" s="264"/>
      <c r="R1245" s="36">
        <v>0</v>
      </c>
      <c r="S1245" s="37">
        <v>52844357.219999999</v>
      </c>
      <c r="T1245" s="62">
        <v>52844.4</v>
      </c>
      <c r="U1245" s="20"/>
      <c r="V1245" s="17" t="s">
        <v>1</v>
      </c>
      <c r="W1245" s="47">
        <f t="shared" si="40"/>
        <v>98.669454973206115</v>
      </c>
      <c r="X1245" s="47">
        <f t="shared" si="41"/>
        <v>98.669454973206115</v>
      </c>
    </row>
    <row r="1246" spans="1:24" ht="22.5">
      <c r="A1246" s="19"/>
      <c r="B1246" s="57" t="s">
        <v>126</v>
      </c>
      <c r="C1246" s="58">
        <v>18</v>
      </c>
      <c r="D1246" s="59">
        <v>10</v>
      </c>
      <c r="E1246" s="59">
        <v>3</v>
      </c>
      <c r="F1246" s="60" t="s">
        <v>125</v>
      </c>
      <c r="G1246" s="58" t="s">
        <v>2</v>
      </c>
      <c r="H1246" s="262"/>
      <c r="I1246" s="262"/>
      <c r="J1246" s="262"/>
      <c r="K1246" s="262"/>
      <c r="L1246" s="262"/>
      <c r="M1246" s="263"/>
      <c r="N1246" s="61">
        <v>53557</v>
      </c>
      <c r="O1246" s="61">
        <v>53557</v>
      </c>
      <c r="P1246" s="264"/>
      <c r="Q1246" s="264"/>
      <c r="R1246" s="36">
        <v>0</v>
      </c>
      <c r="S1246" s="37">
        <v>52844357.219999999</v>
      </c>
      <c r="T1246" s="62">
        <v>52844.4</v>
      </c>
      <c r="U1246" s="20"/>
      <c r="V1246" s="17" t="s">
        <v>1</v>
      </c>
      <c r="W1246" s="47">
        <f t="shared" si="40"/>
        <v>98.669454973206115</v>
      </c>
      <c r="X1246" s="47">
        <f t="shared" si="41"/>
        <v>98.669454973206115</v>
      </c>
    </row>
    <row r="1247" spans="1:24" ht="22.5">
      <c r="A1247" s="19"/>
      <c r="B1247" s="57" t="s">
        <v>37</v>
      </c>
      <c r="C1247" s="58">
        <v>18</v>
      </c>
      <c r="D1247" s="59">
        <v>10</v>
      </c>
      <c r="E1247" s="59">
        <v>3</v>
      </c>
      <c r="F1247" s="60" t="s">
        <v>125</v>
      </c>
      <c r="G1247" s="58" t="s">
        <v>36</v>
      </c>
      <c r="H1247" s="262"/>
      <c r="I1247" s="262"/>
      <c r="J1247" s="262"/>
      <c r="K1247" s="262"/>
      <c r="L1247" s="262"/>
      <c r="M1247" s="263"/>
      <c r="N1247" s="61">
        <v>402.3</v>
      </c>
      <c r="O1247" s="61">
        <v>402.3</v>
      </c>
      <c r="P1247" s="264"/>
      <c r="Q1247" s="264"/>
      <c r="R1247" s="36">
        <v>0</v>
      </c>
      <c r="S1247" s="37">
        <v>393386.35</v>
      </c>
      <c r="T1247" s="62">
        <v>393.4</v>
      </c>
      <c r="U1247" s="20"/>
      <c r="V1247" s="17" t="s">
        <v>1</v>
      </c>
      <c r="W1247" s="47">
        <f t="shared" si="40"/>
        <v>97.787720606512536</v>
      </c>
      <c r="X1247" s="47">
        <f t="shared" si="41"/>
        <v>97.787720606512536</v>
      </c>
    </row>
    <row r="1248" spans="1:24" ht="22.5">
      <c r="A1248" s="19"/>
      <c r="B1248" s="57" t="s">
        <v>35</v>
      </c>
      <c r="C1248" s="58">
        <v>18</v>
      </c>
      <c r="D1248" s="59">
        <v>10</v>
      </c>
      <c r="E1248" s="59">
        <v>3</v>
      </c>
      <c r="F1248" s="60" t="s">
        <v>125</v>
      </c>
      <c r="G1248" s="58" t="s">
        <v>33</v>
      </c>
      <c r="H1248" s="262"/>
      <c r="I1248" s="262"/>
      <c r="J1248" s="262"/>
      <c r="K1248" s="262"/>
      <c r="L1248" s="262"/>
      <c r="M1248" s="263"/>
      <c r="N1248" s="61">
        <v>402.3</v>
      </c>
      <c r="O1248" s="61">
        <v>402.3</v>
      </c>
      <c r="P1248" s="264"/>
      <c r="Q1248" s="264"/>
      <c r="R1248" s="36">
        <v>0</v>
      </c>
      <c r="S1248" s="37">
        <v>393386.35</v>
      </c>
      <c r="T1248" s="62">
        <v>393.4</v>
      </c>
      <c r="U1248" s="20"/>
      <c r="V1248" s="17" t="s">
        <v>1</v>
      </c>
      <c r="W1248" s="47">
        <f t="shared" si="40"/>
        <v>97.787720606512536</v>
      </c>
      <c r="X1248" s="47">
        <f t="shared" si="41"/>
        <v>97.787720606512536</v>
      </c>
    </row>
    <row r="1249" spans="1:24">
      <c r="A1249" s="19"/>
      <c r="B1249" s="57" t="s">
        <v>102</v>
      </c>
      <c r="C1249" s="58">
        <v>18</v>
      </c>
      <c r="D1249" s="59">
        <v>10</v>
      </c>
      <c r="E1249" s="59">
        <v>3</v>
      </c>
      <c r="F1249" s="60" t="s">
        <v>125</v>
      </c>
      <c r="G1249" s="58" t="s">
        <v>101</v>
      </c>
      <c r="H1249" s="262"/>
      <c r="I1249" s="262"/>
      <c r="J1249" s="262"/>
      <c r="K1249" s="262"/>
      <c r="L1249" s="262"/>
      <c r="M1249" s="263"/>
      <c r="N1249" s="61">
        <v>53154.7</v>
      </c>
      <c r="O1249" s="61">
        <v>53154.7</v>
      </c>
      <c r="P1249" s="264"/>
      <c r="Q1249" s="264"/>
      <c r="R1249" s="36">
        <v>0</v>
      </c>
      <c r="S1249" s="37">
        <v>52450970.869999997</v>
      </c>
      <c r="T1249" s="62">
        <v>52451</v>
      </c>
      <c r="U1249" s="20"/>
      <c r="V1249" s="17" t="s">
        <v>1</v>
      </c>
      <c r="W1249" s="47">
        <f t="shared" si="40"/>
        <v>98.676128357417127</v>
      </c>
      <c r="X1249" s="47">
        <f t="shared" si="41"/>
        <v>98.676128357417127</v>
      </c>
    </row>
    <row r="1250" spans="1:24" ht="22.5">
      <c r="A1250" s="19"/>
      <c r="B1250" s="57" t="s">
        <v>100</v>
      </c>
      <c r="C1250" s="58">
        <v>18</v>
      </c>
      <c r="D1250" s="59">
        <v>10</v>
      </c>
      <c r="E1250" s="59">
        <v>3</v>
      </c>
      <c r="F1250" s="60" t="s">
        <v>125</v>
      </c>
      <c r="G1250" s="58" t="s">
        <v>98</v>
      </c>
      <c r="H1250" s="262"/>
      <c r="I1250" s="262"/>
      <c r="J1250" s="262"/>
      <c r="K1250" s="262"/>
      <c r="L1250" s="262"/>
      <c r="M1250" s="263"/>
      <c r="N1250" s="61">
        <v>53154.7</v>
      </c>
      <c r="O1250" s="61">
        <v>53154.7</v>
      </c>
      <c r="P1250" s="264"/>
      <c r="Q1250" s="264"/>
      <c r="R1250" s="36">
        <v>0</v>
      </c>
      <c r="S1250" s="37">
        <v>52450970.869999997</v>
      </c>
      <c r="T1250" s="62">
        <v>52451</v>
      </c>
      <c r="U1250" s="20"/>
      <c r="V1250" s="17" t="s">
        <v>1</v>
      </c>
      <c r="W1250" s="47">
        <f t="shared" si="40"/>
        <v>98.676128357417127</v>
      </c>
      <c r="X1250" s="47">
        <f t="shared" si="41"/>
        <v>98.676128357417127</v>
      </c>
    </row>
    <row r="1251" spans="1:24" ht="56.25">
      <c r="A1251" s="19"/>
      <c r="B1251" s="57" t="s">
        <v>124</v>
      </c>
      <c r="C1251" s="58">
        <v>18</v>
      </c>
      <c r="D1251" s="59">
        <v>10</v>
      </c>
      <c r="E1251" s="59">
        <v>3</v>
      </c>
      <c r="F1251" s="60" t="s">
        <v>123</v>
      </c>
      <c r="G1251" s="58" t="s">
        <v>2</v>
      </c>
      <c r="H1251" s="262"/>
      <c r="I1251" s="262"/>
      <c r="J1251" s="262"/>
      <c r="K1251" s="262"/>
      <c r="L1251" s="262"/>
      <c r="M1251" s="263"/>
      <c r="N1251" s="61">
        <v>30.3</v>
      </c>
      <c r="O1251" s="61">
        <v>30.3</v>
      </c>
      <c r="P1251" s="264"/>
      <c r="Q1251" s="264"/>
      <c r="R1251" s="36">
        <v>0</v>
      </c>
      <c r="S1251" s="37">
        <v>20150</v>
      </c>
      <c r="T1251" s="62">
        <v>20.100000000000001</v>
      </c>
      <c r="U1251" s="20"/>
      <c r="V1251" s="17" t="s">
        <v>1</v>
      </c>
      <c r="W1251" s="47">
        <f t="shared" si="40"/>
        <v>66.336633663366342</v>
      </c>
      <c r="X1251" s="47">
        <f t="shared" si="41"/>
        <v>66.336633663366342</v>
      </c>
    </row>
    <row r="1252" spans="1:24" ht="33.75">
      <c r="A1252" s="19"/>
      <c r="B1252" s="57" t="s">
        <v>122</v>
      </c>
      <c r="C1252" s="58">
        <v>18</v>
      </c>
      <c r="D1252" s="59">
        <v>10</v>
      </c>
      <c r="E1252" s="59">
        <v>3</v>
      </c>
      <c r="F1252" s="60" t="s">
        <v>121</v>
      </c>
      <c r="G1252" s="58" t="s">
        <v>2</v>
      </c>
      <c r="H1252" s="262"/>
      <c r="I1252" s="262"/>
      <c r="J1252" s="262"/>
      <c r="K1252" s="262"/>
      <c r="L1252" s="262"/>
      <c r="M1252" s="263"/>
      <c r="N1252" s="61">
        <v>30.3</v>
      </c>
      <c r="O1252" s="61">
        <v>30.3</v>
      </c>
      <c r="P1252" s="264"/>
      <c r="Q1252" s="264"/>
      <c r="R1252" s="36">
        <v>0</v>
      </c>
      <c r="S1252" s="37">
        <v>20150</v>
      </c>
      <c r="T1252" s="62">
        <v>20.100000000000001</v>
      </c>
      <c r="U1252" s="20"/>
      <c r="V1252" s="17" t="s">
        <v>1</v>
      </c>
      <c r="W1252" s="47">
        <f t="shared" si="40"/>
        <v>66.336633663366342</v>
      </c>
      <c r="X1252" s="47">
        <f t="shared" si="41"/>
        <v>66.336633663366342</v>
      </c>
    </row>
    <row r="1253" spans="1:24" ht="22.5">
      <c r="A1253" s="19"/>
      <c r="B1253" s="57" t="s">
        <v>37</v>
      </c>
      <c r="C1253" s="58">
        <v>18</v>
      </c>
      <c r="D1253" s="59">
        <v>10</v>
      </c>
      <c r="E1253" s="59">
        <v>3</v>
      </c>
      <c r="F1253" s="60" t="s">
        <v>121</v>
      </c>
      <c r="G1253" s="58" t="s">
        <v>36</v>
      </c>
      <c r="H1253" s="262"/>
      <c r="I1253" s="262"/>
      <c r="J1253" s="262"/>
      <c r="K1253" s="262"/>
      <c r="L1253" s="262"/>
      <c r="M1253" s="263"/>
      <c r="N1253" s="61">
        <v>0.3</v>
      </c>
      <c r="O1253" s="61">
        <v>0.3</v>
      </c>
      <c r="P1253" s="264"/>
      <c r="Q1253" s="264"/>
      <c r="R1253" s="36">
        <v>0</v>
      </c>
      <c r="S1253" s="37">
        <v>150</v>
      </c>
      <c r="T1253" s="62">
        <v>0.1</v>
      </c>
      <c r="U1253" s="20"/>
      <c r="V1253" s="17" t="s">
        <v>1</v>
      </c>
      <c r="W1253" s="47">
        <f t="shared" si="40"/>
        <v>33.333333333333336</v>
      </c>
      <c r="X1253" s="47">
        <f t="shared" si="41"/>
        <v>33.333333333333336</v>
      </c>
    </row>
    <row r="1254" spans="1:24" ht="22.5">
      <c r="A1254" s="19"/>
      <c r="B1254" s="57" t="s">
        <v>35</v>
      </c>
      <c r="C1254" s="58">
        <v>18</v>
      </c>
      <c r="D1254" s="59">
        <v>10</v>
      </c>
      <c r="E1254" s="59">
        <v>3</v>
      </c>
      <c r="F1254" s="60" t="s">
        <v>121</v>
      </c>
      <c r="G1254" s="58" t="s">
        <v>33</v>
      </c>
      <c r="H1254" s="262"/>
      <c r="I1254" s="262"/>
      <c r="J1254" s="262"/>
      <c r="K1254" s="262"/>
      <c r="L1254" s="262"/>
      <c r="M1254" s="263"/>
      <c r="N1254" s="61">
        <v>0.3</v>
      </c>
      <c r="O1254" s="61">
        <v>0.3</v>
      </c>
      <c r="P1254" s="264"/>
      <c r="Q1254" s="264"/>
      <c r="R1254" s="36">
        <v>0</v>
      </c>
      <c r="S1254" s="37">
        <v>150</v>
      </c>
      <c r="T1254" s="62">
        <v>0.1</v>
      </c>
      <c r="U1254" s="20"/>
      <c r="V1254" s="17" t="s">
        <v>1</v>
      </c>
      <c r="W1254" s="47">
        <f t="shared" si="40"/>
        <v>33.333333333333336</v>
      </c>
      <c r="X1254" s="47">
        <f t="shared" si="41"/>
        <v>33.333333333333336</v>
      </c>
    </row>
    <row r="1255" spans="1:24">
      <c r="A1255" s="19"/>
      <c r="B1255" s="57" t="s">
        <v>102</v>
      </c>
      <c r="C1255" s="58">
        <v>18</v>
      </c>
      <c r="D1255" s="59">
        <v>10</v>
      </c>
      <c r="E1255" s="59">
        <v>3</v>
      </c>
      <c r="F1255" s="60" t="s">
        <v>121</v>
      </c>
      <c r="G1255" s="58" t="s">
        <v>101</v>
      </c>
      <c r="H1255" s="262"/>
      <c r="I1255" s="262"/>
      <c r="J1255" s="262"/>
      <c r="K1255" s="262"/>
      <c r="L1255" s="262"/>
      <c r="M1255" s="263"/>
      <c r="N1255" s="61">
        <v>30</v>
      </c>
      <c r="O1255" s="61">
        <v>30</v>
      </c>
      <c r="P1255" s="264"/>
      <c r="Q1255" s="264"/>
      <c r="R1255" s="36">
        <v>0</v>
      </c>
      <c r="S1255" s="37">
        <v>20000</v>
      </c>
      <c r="T1255" s="62">
        <v>20</v>
      </c>
      <c r="U1255" s="20"/>
      <c r="V1255" s="17" t="s">
        <v>1</v>
      </c>
      <c r="W1255" s="47">
        <f t="shared" si="40"/>
        <v>66.666666666666657</v>
      </c>
      <c r="X1255" s="47">
        <f t="shared" si="41"/>
        <v>66.666666666666657</v>
      </c>
    </row>
    <row r="1256" spans="1:24" ht="22.5">
      <c r="A1256" s="19"/>
      <c r="B1256" s="57" t="s">
        <v>117</v>
      </c>
      <c r="C1256" s="58">
        <v>18</v>
      </c>
      <c r="D1256" s="59">
        <v>10</v>
      </c>
      <c r="E1256" s="59">
        <v>3</v>
      </c>
      <c r="F1256" s="60" t="s">
        <v>121</v>
      </c>
      <c r="G1256" s="58" t="s">
        <v>115</v>
      </c>
      <c r="H1256" s="262"/>
      <c r="I1256" s="262"/>
      <c r="J1256" s="262"/>
      <c r="K1256" s="262"/>
      <c r="L1256" s="262"/>
      <c r="M1256" s="263"/>
      <c r="N1256" s="61">
        <v>30</v>
      </c>
      <c r="O1256" s="61">
        <v>30</v>
      </c>
      <c r="P1256" s="264"/>
      <c r="Q1256" s="264"/>
      <c r="R1256" s="36">
        <v>0</v>
      </c>
      <c r="S1256" s="37">
        <v>20000</v>
      </c>
      <c r="T1256" s="62">
        <v>20</v>
      </c>
      <c r="U1256" s="20"/>
      <c r="V1256" s="17" t="s">
        <v>1</v>
      </c>
      <c r="W1256" s="47">
        <f t="shared" si="40"/>
        <v>66.666666666666657</v>
      </c>
      <c r="X1256" s="47">
        <f t="shared" si="41"/>
        <v>66.666666666666657</v>
      </c>
    </row>
    <row r="1257" spans="1:24" ht="67.5">
      <c r="A1257" s="19"/>
      <c r="B1257" s="57" t="s">
        <v>120</v>
      </c>
      <c r="C1257" s="58">
        <v>18</v>
      </c>
      <c r="D1257" s="59">
        <v>10</v>
      </c>
      <c r="E1257" s="59">
        <v>3</v>
      </c>
      <c r="F1257" s="60" t="s">
        <v>119</v>
      </c>
      <c r="G1257" s="58" t="s">
        <v>2</v>
      </c>
      <c r="H1257" s="262"/>
      <c r="I1257" s="262"/>
      <c r="J1257" s="262"/>
      <c r="K1257" s="262"/>
      <c r="L1257" s="262"/>
      <c r="M1257" s="263"/>
      <c r="N1257" s="61">
        <v>577.1</v>
      </c>
      <c r="O1257" s="61">
        <v>577.1</v>
      </c>
      <c r="P1257" s="264"/>
      <c r="Q1257" s="264"/>
      <c r="R1257" s="36">
        <v>0</v>
      </c>
      <c r="S1257" s="37">
        <v>382956</v>
      </c>
      <c r="T1257" s="62">
        <v>383</v>
      </c>
      <c r="U1257" s="20"/>
      <c r="V1257" s="17" t="s">
        <v>1</v>
      </c>
      <c r="W1257" s="47">
        <f t="shared" si="40"/>
        <v>66.366314330272047</v>
      </c>
      <c r="X1257" s="47">
        <f t="shared" si="41"/>
        <v>66.366314330272047</v>
      </c>
    </row>
    <row r="1258" spans="1:24" ht="22.5">
      <c r="A1258" s="19"/>
      <c r="B1258" s="57" t="s">
        <v>118</v>
      </c>
      <c r="C1258" s="58">
        <v>18</v>
      </c>
      <c r="D1258" s="59">
        <v>10</v>
      </c>
      <c r="E1258" s="59">
        <v>3</v>
      </c>
      <c r="F1258" s="60" t="s">
        <v>116</v>
      </c>
      <c r="G1258" s="58" t="s">
        <v>2</v>
      </c>
      <c r="H1258" s="262"/>
      <c r="I1258" s="262"/>
      <c r="J1258" s="262"/>
      <c r="K1258" s="262"/>
      <c r="L1258" s="262"/>
      <c r="M1258" s="263"/>
      <c r="N1258" s="61">
        <v>577.1</v>
      </c>
      <c r="O1258" s="61">
        <v>577.1</v>
      </c>
      <c r="P1258" s="264"/>
      <c r="Q1258" s="264"/>
      <c r="R1258" s="36">
        <v>0</v>
      </c>
      <c r="S1258" s="37">
        <v>382956</v>
      </c>
      <c r="T1258" s="62">
        <v>383</v>
      </c>
      <c r="U1258" s="20"/>
      <c r="V1258" s="17" t="s">
        <v>1</v>
      </c>
      <c r="W1258" s="47">
        <f t="shared" si="40"/>
        <v>66.366314330272047</v>
      </c>
      <c r="X1258" s="47">
        <f t="shared" si="41"/>
        <v>66.366314330272047</v>
      </c>
    </row>
    <row r="1259" spans="1:24" ht="22.5">
      <c r="A1259" s="19"/>
      <c r="B1259" s="24" t="s">
        <v>37</v>
      </c>
      <c r="C1259" s="31">
        <v>18</v>
      </c>
      <c r="D1259" s="32">
        <v>10</v>
      </c>
      <c r="E1259" s="32">
        <v>3</v>
      </c>
      <c r="F1259" s="30" t="s">
        <v>116</v>
      </c>
      <c r="G1259" s="31" t="s">
        <v>36</v>
      </c>
      <c r="H1259" s="299"/>
      <c r="I1259" s="299"/>
      <c r="J1259" s="299"/>
      <c r="K1259" s="299"/>
      <c r="L1259" s="299"/>
      <c r="M1259" s="300"/>
      <c r="N1259" s="46">
        <v>5.0999999999999996</v>
      </c>
      <c r="O1259" s="46">
        <v>5.0999999999999996</v>
      </c>
      <c r="P1259" s="301"/>
      <c r="Q1259" s="301"/>
      <c r="R1259" s="36">
        <v>0</v>
      </c>
      <c r="S1259" s="37">
        <v>2856</v>
      </c>
      <c r="T1259" s="41">
        <v>2.9</v>
      </c>
      <c r="U1259" s="20"/>
      <c r="V1259" s="17" t="s">
        <v>1</v>
      </c>
      <c r="W1259" s="47">
        <f t="shared" si="40"/>
        <v>56.862745098039213</v>
      </c>
      <c r="X1259" s="47">
        <f t="shared" si="41"/>
        <v>56.862745098039213</v>
      </c>
    </row>
    <row r="1260" spans="1:24" ht="22.5">
      <c r="A1260" s="19"/>
      <c r="B1260" s="24" t="s">
        <v>35</v>
      </c>
      <c r="C1260" s="31">
        <v>18</v>
      </c>
      <c r="D1260" s="32">
        <v>10</v>
      </c>
      <c r="E1260" s="32">
        <v>3</v>
      </c>
      <c r="F1260" s="30" t="s">
        <v>116</v>
      </c>
      <c r="G1260" s="31" t="s">
        <v>33</v>
      </c>
      <c r="H1260" s="299"/>
      <c r="I1260" s="299"/>
      <c r="J1260" s="299"/>
      <c r="K1260" s="299"/>
      <c r="L1260" s="299"/>
      <c r="M1260" s="300"/>
      <c r="N1260" s="46">
        <v>5.0999999999999996</v>
      </c>
      <c r="O1260" s="46">
        <v>5.0999999999999996</v>
      </c>
      <c r="P1260" s="301"/>
      <c r="Q1260" s="301"/>
      <c r="R1260" s="36">
        <v>0</v>
      </c>
      <c r="S1260" s="37">
        <v>2856</v>
      </c>
      <c r="T1260" s="41">
        <v>2.9</v>
      </c>
      <c r="U1260" s="20"/>
      <c r="V1260" s="17" t="s">
        <v>1</v>
      </c>
      <c r="W1260" s="47">
        <f t="shared" si="40"/>
        <v>56.862745098039213</v>
      </c>
      <c r="X1260" s="47">
        <f t="shared" si="41"/>
        <v>56.862745098039213</v>
      </c>
    </row>
    <row r="1261" spans="1:24">
      <c r="A1261" s="19"/>
      <c r="B1261" s="24" t="s">
        <v>102</v>
      </c>
      <c r="C1261" s="31">
        <v>18</v>
      </c>
      <c r="D1261" s="32">
        <v>10</v>
      </c>
      <c r="E1261" s="32">
        <v>3</v>
      </c>
      <c r="F1261" s="30" t="s">
        <v>116</v>
      </c>
      <c r="G1261" s="31" t="s">
        <v>101</v>
      </c>
      <c r="H1261" s="299"/>
      <c r="I1261" s="299"/>
      <c r="J1261" s="299"/>
      <c r="K1261" s="299"/>
      <c r="L1261" s="299"/>
      <c r="M1261" s="300"/>
      <c r="N1261" s="46">
        <v>572</v>
      </c>
      <c r="O1261" s="46">
        <v>572</v>
      </c>
      <c r="P1261" s="301"/>
      <c r="Q1261" s="301"/>
      <c r="R1261" s="36">
        <v>0</v>
      </c>
      <c r="S1261" s="37">
        <v>380100</v>
      </c>
      <c r="T1261" s="41">
        <v>380.1</v>
      </c>
      <c r="U1261" s="20"/>
      <c r="V1261" s="17" t="s">
        <v>1</v>
      </c>
      <c r="W1261" s="47">
        <f t="shared" si="40"/>
        <v>66.451048951048946</v>
      </c>
      <c r="X1261" s="47">
        <f t="shared" si="41"/>
        <v>66.451048951048946</v>
      </c>
    </row>
    <row r="1262" spans="1:24" ht="22.5">
      <c r="A1262" s="19"/>
      <c r="B1262" s="24" t="s">
        <v>117</v>
      </c>
      <c r="C1262" s="31">
        <v>18</v>
      </c>
      <c r="D1262" s="32">
        <v>10</v>
      </c>
      <c r="E1262" s="32">
        <v>3</v>
      </c>
      <c r="F1262" s="30" t="s">
        <v>116</v>
      </c>
      <c r="G1262" s="31" t="s">
        <v>115</v>
      </c>
      <c r="H1262" s="299"/>
      <c r="I1262" s="299"/>
      <c r="J1262" s="299"/>
      <c r="K1262" s="299"/>
      <c r="L1262" s="299"/>
      <c r="M1262" s="300"/>
      <c r="N1262" s="46">
        <v>572</v>
      </c>
      <c r="O1262" s="46">
        <v>572</v>
      </c>
      <c r="P1262" s="301"/>
      <c r="Q1262" s="301"/>
      <c r="R1262" s="36">
        <v>0</v>
      </c>
      <c r="S1262" s="37">
        <v>380100</v>
      </c>
      <c r="T1262" s="41">
        <v>380.1</v>
      </c>
      <c r="U1262" s="20"/>
      <c r="V1262" s="17" t="s">
        <v>1</v>
      </c>
      <c r="W1262" s="47">
        <f t="shared" si="40"/>
        <v>66.451048951048946</v>
      </c>
      <c r="X1262" s="47">
        <f t="shared" si="41"/>
        <v>66.451048951048946</v>
      </c>
    </row>
    <row r="1263" spans="1:24" ht="22.5">
      <c r="A1263" s="19"/>
      <c r="B1263" s="57" t="s">
        <v>55</v>
      </c>
      <c r="C1263" s="58">
        <v>18</v>
      </c>
      <c r="D1263" s="59">
        <v>10</v>
      </c>
      <c r="E1263" s="59">
        <v>3</v>
      </c>
      <c r="F1263" s="60" t="s">
        <v>54</v>
      </c>
      <c r="G1263" s="58" t="s">
        <v>2</v>
      </c>
      <c r="H1263" s="262"/>
      <c r="I1263" s="262"/>
      <c r="J1263" s="262"/>
      <c r="K1263" s="262"/>
      <c r="L1263" s="262"/>
      <c r="M1263" s="263"/>
      <c r="N1263" s="61">
        <v>366.1</v>
      </c>
      <c r="O1263" s="61">
        <v>366.1</v>
      </c>
      <c r="P1263" s="264"/>
      <c r="Q1263" s="264"/>
      <c r="R1263" s="36">
        <v>0</v>
      </c>
      <c r="S1263" s="37">
        <v>336773.99</v>
      </c>
      <c r="T1263" s="62">
        <v>336.8</v>
      </c>
      <c r="U1263" s="20"/>
      <c r="V1263" s="17" t="s">
        <v>1</v>
      </c>
      <c r="W1263" s="47">
        <f t="shared" si="40"/>
        <v>91.996722207047256</v>
      </c>
      <c r="X1263" s="47">
        <f t="shared" si="41"/>
        <v>91.996722207047256</v>
      </c>
    </row>
    <row r="1264" spans="1:24" ht="22.5">
      <c r="A1264" s="19"/>
      <c r="B1264" s="57" t="s">
        <v>114</v>
      </c>
      <c r="C1264" s="58">
        <v>18</v>
      </c>
      <c r="D1264" s="59">
        <v>10</v>
      </c>
      <c r="E1264" s="59">
        <v>3</v>
      </c>
      <c r="F1264" s="60" t="s">
        <v>112</v>
      </c>
      <c r="G1264" s="58" t="s">
        <v>2</v>
      </c>
      <c r="H1264" s="262"/>
      <c r="I1264" s="262"/>
      <c r="J1264" s="262"/>
      <c r="K1264" s="262"/>
      <c r="L1264" s="262"/>
      <c r="M1264" s="263"/>
      <c r="N1264" s="61">
        <v>366.1</v>
      </c>
      <c r="O1264" s="61">
        <v>366.1</v>
      </c>
      <c r="P1264" s="264"/>
      <c r="Q1264" s="264"/>
      <c r="R1264" s="36">
        <v>0</v>
      </c>
      <c r="S1264" s="37">
        <v>336773.99</v>
      </c>
      <c r="T1264" s="62">
        <v>336.8</v>
      </c>
      <c r="U1264" s="20"/>
      <c r="V1264" s="17" t="s">
        <v>1</v>
      </c>
      <c r="W1264" s="47">
        <f t="shared" si="40"/>
        <v>91.996722207047256</v>
      </c>
      <c r="X1264" s="47">
        <f t="shared" si="41"/>
        <v>91.996722207047256</v>
      </c>
    </row>
    <row r="1265" spans="1:24">
      <c r="A1265" s="19"/>
      <c r="B1265" s="57" t="s">
        <v>102</v>
      </c>
      <c r="C1265" s="58">
        <v>18</v>
      </c>
      <c r="D1265" s="59">
        <v>10</v>
      </c>
      <c r="E1265" s="59">
        <v>3</v>
      </c>
      <c r="F1265" s="60" t="s">
        <v>112</v>
      </c>
      <c r="G1265" s="58" t="s">
        <v>101</v>
      </c>
      <c r="H1265" s="262"/>
      <c r="I1265" s="262"/>
      <c r="J1265" s="262"/>
      <c r="K1265" s="262"/>
      <c r="L1265" s="262"/>
      <c r="M1265" s="263"/>
      <c r="N1265" s="61">
        <v>366.1</v>
      </c>
      <c r="O1265" s="61">
        <v>366.1</v>
      </c>
      <c r="P1265" s="264"/>
      <c r="Q1265" s="264"/>
      <c r="R1265" s="36">
        <v>0</v>
      </c>
      <c r="S1265" s="37">
        <v>336773.99</v>
      </c>
      <c r="T1265" s="62">
        <v>336.8</v>
      </c>
      <c r="U1265" s="20"/>
      <c r="V1265" s="17" t="s">
        <v>1</v>
      </c>
      <c r="W1265" s="47">
        <f t="shared" si="40"/>
        <v>91.996722207047256</v>
      </c>
      <c r="X1265" s="47">
        <f t="shared" si="41"/>
        <v>91.996722207047256</v>
      </c>
    </row>
    <row r="1266" spans="1:24" ht="22.5">
      <c r="A1266" s="19"/>
      <c r="B1266" s="57" t="s">
        <v>113</v>
      </c>
      <c r="C1266" s="58">
        <v>18</v>
      </c>
      <c r="D1266" s="59">
        <v>10</v>
      </c>
      <c r="E1266" s="59">
        <v>3</v>
      </c>
      <c r="F1266" s="60" t="s">
        <v>112</v>
      </c>
      <c r="G1266" s="58" t="s">
        <v>111</v>
      </c>
      <c r="H1266" s="262"/>
      <c r="I1266" s="262"/>
      <c r="J1266" s="262"/>
      <c r="K1266" s="262"/>
      <c r="L1266" s="262"/>
      <c r="M1266" s="263"/>
      <c r="N1266" s="61">
        <v>366.1</v>
      </c>
      <c r="O1266" s="61">
        <v>366.1</v>
      </c>
      <c r="P1266" s="264"/>
      <c r="Q1266" s="264"/>
      <c r="R1266" s="36">
        <v>0</v>
      </c>
      <c r="S1266" s="37">
        <v>336773.99</v>
      </c>
      <c r="T1266" s="62">
        <v>336.8</v>
      </c>
      <c r="U1266" s="20"/>
      <c r="V1266" s="17" t="s">
        <v>1</v>
      </c>
      <c r="W1266" s="47">
        <f t="shared" si="40"/>
        <v>91.996722207047256</v>
      </c>
      <c r="X1266" s="47">
        <f t="shared" si="41"/>
        <v>91.996722207047256</v>
      </c>
    </row>
    <row r="1267" spans="1:24">
      <c r="A1267" s="19"/>
      <c r="B1267" s="57" t="s">
        <v>110</v>
      </c>
      <c r="C1267" s="58">
        <v>18</v>
      </c>
      <c r="D1267" s="59">
        <v>10</v>
      </c>
      <c r="E1267" s="59">
        <v>4</v>
      </c>
      <c r="F1267" s="60" t="s">
        <v>15</v>
      </c>
      <c r="G1267" s="58" t="s">
        <v>2</v>
      </c>
      <c r="H1267" s="262"/>
      <c r="I1267" s="262"/>
      <c r="J1267" s="262"/>
      <c r="K1267" s="262"/>
      <c r="L1267" s="262"/>
      <c r="M1267" s="263"/>
      <c r="N1267" s="61">
        <v>29911</v>
      </c>
      <c r="O1267" s="61">
        <v>29911</v>
      </c>
      <c r="P1267" s="264"/>
      <c r="Q1267" s="264"/>
      <c r="R1267" s="36">
        <v>0</v>
      </c>
      <c r="S1267" s="37">
        <v>28715355</v>
      </c>
      <c r="T1267" s="62">
        <v>28715.4</v>
      </c>
      <c r="U1267" s="20"/>
      <c r="V1267" s="17" t="s">
        <v>1</v>
      </c>
      <c r="W1267" s="47">
        <f t="shared" si="40"/>
        <v>96.002808331383108</v>
      </c>
      <c r="X1267" s="47">
        <f t="shared" si="41"/>
        <v>96.002808331383108</v>
      </c>
    </row>
    <row r="1268" spans="1:24" ht="22.5">
      <c r="A1268" s="19"/>
      <c r="B1268" s="57" t="s">
        <v>109</v>
      </c>
      <c r="C1268" s="58">
        <v>18</v>
      </c>
      <c r="D1268" s="59">
        <v>10</v>
      </c>
      <c r="E1268" s="59">
        <v>4</v>
      </c>
      <c r="F1268" s="60" t="s">
        <v>108</v>
      </c>
      <c r="G1268" s="58" t="s">
        <v>2</v>
      </c>
      <c r="H1268" s="262"/>
      <c r="I1268" s="262"/>
      <c r="J1268" s="262"/>
      <c r="K1268" s="262"/>
      <c r="L1268" s="262"/>
      <c r="M1268" s="263"/>
      <c r="N1268" s="61">
        <v>29911</v>
      </c>
      <c r="O1268" s="61">
        <v>29911</v>
      </c>
      <c r="P1268" s="264"/>
      <c r="Q1268" s="264"/>
      <c r="R1268" s="36">
        <v>0</v>
      </c>
      <c r="S1268" s="37">
        <v>28715355</v>
      </c>
      <c r="T1268" s="62">
        <v>28715.4</v>
      </c>
      <c r="U1268" s="20"/>
      <c r="V1268" s="17" t="s">
        <v>1</v>
      </c>
      <c r="W1268" s="47">
        <f t="shared" si="40"/>
        <v>96.002808331383108</v>
      </c>
      <c r="X1268" s="47">
        <f t="shared" si="41"/>
        <v>96.002808331383108</v>
      </c>
    </row>
    <row r="1269" spans="1:24" ht="33.75">
      <c r="A1269" s="19"/>
      <c r="B1269" s="57" t="s">
        <v>107</v>
      </c>
      <c r="C1269" s="58">
        <v>18</v>
      </c>
      <c r="D1269" s="59">
        <v>10</v>
      </c>
      <c r="E1269" s="59">
        <v>4</v>
      </c>
      <c r="F1269" s="60" t="s">
        <v>106</v>
      </c>
      <c r="G1269" s="58" t="s">
        <v>2</v>
      </c>
      <c r="H1269" s="262"/>
      <c r="I1269" s="262"/>
      <c r="J1269" s="262"/>
      <c r="K1269" s="262"/>
      <c r="L1269" s="262"/>
      <c r="M1269" s="263"/>
      <c r="N1269" s="61">
        <v>29911</v>
      </c>
      <c r="O1269" s="61">
        <v>29911</v>
      </c>
      <c r="P1269" s="264"/>
      <c r="Q1269" s="264"/>
      <c r="R1269" s="36">
        <v>0</v>
      </c>
      <c r="S1269" s="37">
        <v>28715355</v>
      </c>
      <c r="T1269" s="62">
        <v>28715.4</v>
      </c>
      <c r="U1269" s="20"/>
      <c r="V1269" s="17" t="s">
        <v>1</v>
      </c>
      <c r="W1269" s="47">
        <f t="shared" si="40"/>
        <v>96.002808331383108</v>
      </c>
      <c r="X1269" s="47">
        <f t="shared" si="41"/>
        <v>96.002808331383108</v>
      </c>
    </row>
    <row r="1270" spans="1:24" ht="78.75">
      <c r="A1270" s="19"/>
      <c r="B1270" s="57" t="s">
        <v>105</v>
      </c>
      <c r="C1270" s="58">
        <v>18</v>
      </c>
      <c r="D1270" s="59">
        <v>10</v>
      </c>
      <c r="E1270" s="59">
        <v>4</v>
      </c>
      <c r="F1270" s="60" t="s">
        <v>104</v>
      </c>
      <c r="G1270" s="58" t="s">
        <v>2</v>
      </c>
      <c r="H1270" s="262"/>
      <c r="I1270" s="262"/>
      <c r="J1270" s="262"/>
      <c r="K1270" s="262"/>
      <c r="L1270" s="262"/>
      <c r="M1270" s="263"/>
      <c r="N1270" s="61">
        <v>29911</v>
      </c>
      <c r="O1270" s="61">
        <v>29911</v>
      </c>
      <c r="P1270" s="264"/>
      <c r="Q1270" s="264"/>
      <c r="R1270" s="36">
        <v>0</v>
      </c>
      <c r="S1270" s="37">
        <v>28715355</v>
      </c>
      <c r="T1270" s="62">
        <v>28715.4</v>
      </c>
      <c r="U1270" s="20"/>
      <c r="V1270" s="17" t="s">
        <v>1</v>
      </c>
      <c r="W1270" s="47">
        <f t="shared" si="40"/>
        <v>96.002808331383108</v>
      </c>
      <c r="X1270" s="47">
        <f t="shared" si="41"/>
        <v>96.002808331383108</v>
      </c>
    </row>
    <row r="1271" spans="1:24" ht="45">
      <c r="A1271" s="19"/>
      <c r="B1271" s="57" t="s">
        <v>103</v>
      </c>
      <c r="C1271" s="58">
        <v>18</v>
      </c>
      <c r="D1271" s="59">
        <v>10</v>
      </c>
      <c r="E1271" s="59">
        <v>4</v>
      </c>
      <c r="F1271" s="60" t="s">
        <v>99</v>
      </c>
      <c r="G1271" s="58" t="s">
        <v>2</v>
      </c>
      <c r="H1271" s="262"/>
      <c r="I1271" s="262"/>
      <c r="J1271" s="262"/>
      <c r="K1271" s="262"/>
      <c r="L1271" s="262"/>
      <c r="M1271" s="263"/>
      <c r="N1271" s="61">
        <v>29911</v>
      </c>
      <c r="O1271" s="61">
        <v>29911</v>
      </c>
      <c r="P1271" s="264"/>
      <c r="Q1271" s="264"/>
      <c r="R1271" s="36">
        <v>0</v>
      </c>
      <c r="S1271" s="37">
        <v>28715355</v>
      </c>
      <c r="T1271" s="62">
        <v>28715.4</v>
      </c>
      <c r="U1271" s="20"/>
      <c r="V1271" s="17" t="s">
        <v>1</v>
      </c>
      <c r="W1271" s="47">
        <f t="shared" si="40"/>
        <v>96.002808331383108</v>
      </c>
      <c r="X1271" s="47">
        <f t="shared" si="41"/>
        <v>96.002808331383108</v>
      </c>
    </row>
    <row r="1272" spans="1:24">
      <c r="A1272" s="19"/>
      <c r="B1272" s="24" t="s">
        <v>102</v>
      </c>
      <c r="C1272" s="31">
        <v>18</v>
      </c>
      <c r="D1272" s="32">
        <v>10</v>
      </c>
      <c r="E1272" s="32">
        <v>4</v>
      </c>
      <c r="F1272" s="30" t="s">
        <v>99</v>
      </c>
      <c r="G1272" s="31" t="s">
        <v>101</v>
      </c>
      <c r="H1272" s="299"/>
      <c r="I1272" s="299"/>
      <c r="J1272" s="299"/>
      <c r="K1272" s="299"/>
      <c r="L1272" s="299"/>
      <c r="M1272" s="300"/>
      <c r="N1272" s="46">
        <v>29911</v>
      </c>
      <c r="O1272" s="46">
        <v>29911</v>
      </c>
      <c r="P1272" s="301"/>
      <c r="Q1272" s="301"/>
      <c r="R1272" s="36">
        <v>0</v>
      </c>
      <c r="S1272" s="37">
        <v>28715355</v>
      </c>
      <c r="T1272" s="41">
        <v>28715.4</v>
      </c>
      <c r="U1272" s="20"/>
      <c r="V1272" s="17" t="s">
        <v>1</v>
      </c>
      <c r="W1272" s="47">
        <f t="shared" si="40"/>
        <v>96.002808331383108</v>
      </c>
      <c r="X1272" s="47">
        <f t="shared" si="41"/>
        <v>96.002808331383108</v>
      </c>
    </row>
    <row r="1273" spans="1:24" ht="22.5">
      <c r="A1273" s="19"/>
      <c r="B1273" s="24" t="s">
        <v>100</v>
      </c>
      <c r="C1273" s="31">
        <v>18</v>
      </c>
      <c r="D1273" s="32">
        <v>10</v>
      </c>
      <c r="E1273" s="32">
        <v>4</v>
      </c>
      <c r="F1273" s="30" t="s">
        <v>99</v>
      </c>
      <c r="G1273" s="31" t="s">
        <v>98</v>
      </c>
      <c r="H1273" s="299"/>
      <c r="I1273" s="299"/>
      <c r="J1273" s="299"/>
      <c r="K1273" s="299"/>
      <c r="L1273" s="299"/>
      <c r="M1273" s="300"/>
      <c r="N1273" s="46">
        <v>29911</v>
      </c>
      <c r="O1273" s="46">
        <v>29911</v>
      </c>
      <c r="P1273" s="301"/>
      <c r="Q1273" s="301"/>
      <c r="R1273" s="36">
        <v>0</v>
      </c>
      <c r="S1273" s="37">
        <v>28715355</v>
      </c>
      <c r="T1273" s="41">
        <v>28715.4</v>
      </c>
      <c r="U1273" s="20"/>
      <c r="V1273" s="17" t="s">
        <v>1</v>
      </c>
      <c r="W1273" s="47">
        <f t="shared" si="40"/>
        <v>96.002808331383108</v>
      </c>
      <c r="X1273" s="47">
        <f t="shared" si="41"/>
        <v>96.002808331383108</v>
      </c>
    </row>
    <row r="1274" spans="1:24">
      <c r="A1274" s="19"/>
      <c r="B1274" s="57" t="s">
        <v>97</v>
      </c>
      <c r="C1274" s="58">
        <v>18</v>
      </c>
      <c r="D1274" s="59">
        <v>10</v>
      </c>
      <c r="E1274" s="59">
        <v>6</v>
      </c>
      <c r="F1274" s="60" t="s">
        <v>15</v>
      </c>
      <c r="G1274" s="58" t="s">
        <v>2</v>
      </c>
      <c r="H1274" s="262"/>
      <c r="I1274" s="262"/>
      <c r="J1274" s="262"/>
      <c r="K1274" s="262"/>
      <c r="L1274" s="262"/>
      <c r="M1274" s="263"/>
      <c r="N1274" s="61">
        <v>80</v>
      </c>
      <c r="O1274" s="61">
        <v>80</v>
      </c>
      <c r="P1274" s="264"/>
      <c r="Q1274" s="264"/>
      <c r="R1274" s="36">
        <v>0</v>
      </c>
      <c r="S1274" s="37">
        <v>80000</v>
      </c>
      <c r="T1274" s="62">
        <v>80</v>
      </c>
      <c r="U1274" s="20"/>
      <c r="V1274" s="17" t="s">
        <v>1</v>
      </c>
      <c r="W1274" s="47">
        <f t="shared" si="40"/>
        <v>100</v>
      </c>
      <c r="X1274" s="47">
        <f t="shared" si="41"/>
        <v>100</v>
      </c>
    </row>
    <row r="1275" spans="1:24" ht="22.5">
      <c r="A1275" s="19"/>
      <c r="B1275" s="57" t="s">
        <v>55</v>
      </c>
      <c r="C1275" s="58">
        <v>18</v>
      </c>
      <c r="D1275" s="59">
        <v>10</v>
      </c>
      <c r="E1275" s="59">
        <v>6</v>
      </c>
      <c r="F1275" s="60" t="s">
        <v>54</v>
      </c>
      <c r="G1275" s="58" t="s">
        <v>2</v>
      </c>
      <c r="H1275" s="262"/>
      <c r="I1275" s="262"/>
      <c r="J1275" s="262"/>
      <c r="K1275" s="262"/>
      <c r="L1275" s="262"/>
      <c r="M1275" s="263"/>
      <c r="N1275" s="61">
        <v>80</v>
      </c>
      <c r="O1275" s="61">
        <v>80</v>
      </c>
      <c r="P1275" s="264"/>
      <c r="Q1275" s="264"/>
      <c r="R1275" s="36">
        <v>0</v>
      </c>
      <c r="S1275" s="37">
        <v>80000</v>
      </c>
      <c r="T1275" s="62">
        <v>80</v>
      </c>
      <c r="U1275" s="20"/>
      <c r="V1275" s="17" t="s">
        <v>1</v>
      </c>
      <c r="W1275" s="47">
        <f t="shared" si="40"/>
        <v>100</v>
      </c>
      <c r="X1275" s="47">
        <f t="shared" si="41"/>
        <v>100</v>
      </c>
    </row>
    <row r="1276" spans="1:24" ht="33.75">
      <c r="A1276" s="19"/>
      <c r="B1276" s="57" t="s">
        <v>53</v>
      </c>
      <c r="C1276" s="58">
        <v>18</v>
      </c>
      <c r="D1276" s="59">
        <v>10</v>
      </c>
      <c r="E1276" s="59">
        <v>6</v>
      </c>
      <c r="F1276" s="60" t="s">
        <v>52</v>
      </c>
      <c r="G1276" s="58" t="s">
        <v>2</v>
      </c>
      <c r="H1276" s="262"/>
      <c r="I1276" s="262"/>
      <c r="J1276" s="262"/>
      <c r="K1276" s="262"/>
      <c r="L1276" s="262"/>
      <c r="M1276" s="263"/>
      <c r="N1276" s="61">
        <v>80</v>
      </c>
      <c r="O1276" s="61">
        <v>80</v>
      </c>
      <c r="P1276" s="264"/>
      <c r="Q1276" s="264"/>
      <c r="R1276" s="36">
        <v>0</v>
      </c>
      <c r="S1276" s="37">
        <v>80000</v>
      </c>
      <c r="T1276" s="62">
        <v>80</v>
      </c>
      <c r="U1276" s="20"/>
      <c r="V1276" s="17" t="s">
        <v>1</v>
      </c>
      <c r="W1276" s="47">
        <f t="shared" si="40"/>
        <v>100</v>
      </c>
      <c r="X1276" s="47">
        <f t="shared" si="41"/>
        <v>100</v>
      </c>
    </row>
    <row r="1277" spans="1:24" ht="22.5">
      <c r="A1277" s="19"/>
      <c r="B1277" s="57" t="s">
        <v>22</v>
      </c>
      <c r="C1277" s="58">
        <v>18</v>
      </c>
      <c r="D1277" s="59">
        <v>10</v>
      </c>
      <c r="E1277" s="59">
        <v>6</v>
      </c>
      <c r="F1277" s="60" t="s">
        <v>52</v>
      </c>
      <c r="G1277" s="58" t="s">
        <v>21</v>
      </c>
      <c r="H1277" s="262"/>
      <c r="I1277" s="262"/>
      <c r="J1277" s="262"/>
      <c r="K1277" s="262"/>
      <c r="L1277" s="262"/>
      <c r="M1277" s="263"/>
      <c r="N1277" s="61">
        <v>80</v>
      </c>
      <c r="O1277" s="61">
        <v>80</v>
      </c>
      <c r="P1277" s="264"/>
      <c r="Q1277" s="264"/>
      <c r="R1277" s="36">
        <v>0</v>
      </c>
      <c r="S1277" s="37">
        <v>80000</v>
      </c>
      <c r="T1277" s="62">
        <v>80</v>
      </c>
      <c r="U1277" s="20"/>
      <c r="V1277" s="17" t="s">
        <v>1</v>
      </c>
      <c r="W1277" s="47">
        <f t="shared" si="40"/>
        <v>100</v>
      </c>
      <c r="X1277" s="47">
        <f t="shared" si="41"/>
        <v>100</v>
      </c>
    </row>
    <row r="1278" spans="1:24" ht="33.75">
      <c r="A1278" s="19"/>
      <c r="B1278" s="57" t="s">
        <v>96</v>
      </c>
      <c r="C1278" s="58">
        <v>18</v>
      </c>
      <c r="D1278" s="59">
        <v>10</v>
      </c>
      <c r="E1278" s="59">
        <v>6</v>
      </c>
      <c r="F1278" s="60" t="s">
        <v>52</v>
      </c>
      <c r="G1278" s="58" t="s">
        <v>95</v>
      </c>
      <c r="H1278" s="262"/>
      <c r="I1278" s="262"/>
      <c r="J1278" s="262"/>
      <c r="K1278" s="262"/>
      <c r="L1278" s="262"/>
      <c r="M1278" s="263"/>
      <c r="N1278" s="61">
        <v>80</v>
      </c>
      <c r="O1278" s="61">
        <v>80</v>
      </c>
      <c r="P1278" s="264"/>
      <c r="Q1278" s="264"/>
      <c r="R1278" s="36">
        <v>0</v>
      </c>
      <c r="S1278" s="37">
        <v>80000</v>
      </c>
      <c r="T1278" s="62">
        <v>80</v>
      </c>
      <c r="U1278" s="20"/>
      <c r="V1278" s="17" t="s">
        <v>1</v>
      </c>
      <c r="W1278" s="47">
        <f t="shared" si="40"/>
        <v>100</v>
      </c>
      <c r="X1278" s="47">
        <f t="shared" si="41"/>
        <v>100</v>
      </c>
    </row>
    <row r="1279" spans="1:24">
      <c r="A1279" s="19"/>
      <c r="B1279" s="63" t="s">
        <v>94</v>
      </c>
      <c r="C1279" s="33">
        <v>18</v>
      </c>
      <c r="D1279" s="34">
        <v>11</v>
      </c>
      <c r="E1279" s="34">
        <v>0</v>
      </c>
      <c r="F1279" s="35" t="s">
        <v>15</v>
      </c>
      <c r="G1279" s="33" t="s">
        <v>2</v>
      </c>
      <c r="H1279" s="269"/>
      <c r="I1279" s="269"/>
      <c r="J1279" s="269"/>
      <c r="K1279" s="269"/>
      <c r="L1279" s="269"/>
      <c r="M1279" s="270"/>
      <c r="N1279" s="45">
        <v>1570</v>
      </c>
      <c r="O1279" s="45">
        <v>1570</v>
      </c>
      <c r="P1279" s="265"/>
      <c r="Q1279" s="265"/>
      <c r="R1279" s="36">
        <v>0</v>
      </c>
      <c r="S1279" s="37">
        <v>1477613.67</v>
      </c>
      <c r="T1279" s="40">
        <v>1477.6</v>
      </c>
      <c r="U1279" s="20"/>
      <c r="V1279" s="65" t="s">
        <v>1</v>
      </c>
      <c r="W1279" s="66">
        <f t="shared" si="40"/>
        <v>94.114649681528661</v>
      </c>
      <c r="X1279" s="66">
        <f t="shared" si="41"/>
        <v>94.114649681528661</v>
      </c>
    </row>
    <row r="1280" spans="1:24">
      <c r="A1280" s="19"/>
      <c r="B1280" s="57" t="s">
        <v>93</v>
      </c>
      <c r="C1280" s="58">
        <v>18</v>
      </c>
      <c r="D1280" s="59">
        <v>11</v>
      </c>
      <c r="E1280" s="59">
        <v>2</v>
      </c>
      <c r="F1280" s="60" t="s">
        <v>15</v>
      </c>
      <c r="G1280" s="58" t="s">
        <v>2</v>
      </c>
      <c r="H1280" s="262"/>
      <c r="I1280" s="262"/>
      <c r="J1280" s="262"/>
      <c r="K1280" s="262"/>
      <c r="L1280" s="262"/>
      <c r="M1280" s="263"/>
      <c r="N1280" s="61">
        <v>1570</v>
      </c>
      <c r="O1280" s="61">
        <v>1570</v>
      </c>
      <c r="P1280" s="264"/>
      <c r="Q1280" s="264"/>
      <c r="R1280" s="36">
        <v>0</v>
      </c>
      <c r="S1280" s="37">
        <v>1477613.67</v>
      </c>
      <c r="T1280" s="62">
        <v>1477.6</v>
      </c>
      <c r="U1280" s="20"/>
      <c r="V1280" s="17" t="s">
        <v>1</v>
      </c>
      <c r="W1280" s="47">
        <f t="shared" si="40"/>
        <v>94.114649681528661</v>
      </c>
      <c r="X1280" s="47">
        <f t="shared" si="41"/>
        <v>94.114649681528661</v>
      </c>
    </row>
    <row r="1281" spans="1:24" ht="45">
      <c r="A1281" s="19"/>
      <c r="B1281" s="57" t="s">
        <v>92</v>
      </c>
      <c r="C1281" s="58">
        <v>18</v>
      </c>
      <c r="D1281" s="59">
        <v>11</v>
      </c>
      <c r="E1281" s="59">
        <v>2</v>
      </c>
      <c r="F1281" s="60" t="s">
        <v>91</v>
      </c>
      <c r="G1281" s="58" t="s">
        <v>2</v>
      </c>
      <c r="H1281" s="262"/>
      <c r="I1281" s="262"/>
      <c r="J1281" s="262"/>
      <c r="K1281" s="262"/>
      <c r="L1281" s="262"/>
      <c r="M1281" s="263"/>
      <c r="N1281" s="61">
        <v>1510</v>
      </c>
      <c r="O1281" s="61">
        <v>1510</v>
      </c>
      <c r="P1281" s="264"/>
      <c r="Q1281" s="264"/>
      <c r="R1281" s="36">
        <v>0</v>
      </c>
      <c r="S1281" s="37">
        <v>1447613.67</v>
      </c>
      <c r="T1281" s="62">
        <v>1447.6</v>
      </c>
      <c r="U1281" s="20"/>
      <c r="V1281" s="17" t="s">
        <v>1</v>
      </c>
      <c r="W1281" s="47">
        <f t="shared" si="40"/>
        <v>95.867549668874162</v>
      </c>
      <c r="X1281" s="47">
        <f t="shared" si="41"/>
        <v>95.867549668874162</v>
      </c>
    </row>
    <row r="1282" spans="1:24" ht="22.5">
      <c r="A1282" s="19"/>
      <c r="B1282" s="57" t="s">
        <v>90</v>
      </c>
      <c r="C1282" s="58">
        <v>18</v>
      </c>
      <c r="D1282" s="59">
        <v>11</v>
      </c>
      <c r="E1282" s="59">
        <v>2</v>
      </c>
      <c r="F1282" s="60" t="s">
        <v>89</v>
      </c>
      <c r="G1282" s="58" t="s">
        <v>2</v>
      </c>
      <c r="H1282" s="262"/>
      <c r="I1282" s="262"/>
      <c r="J1282" s="262"/>
      <c r="K1282" s="262"/>
      <c r="L1282" s="262"/>
      <c r="M1282" s="263"/>
      <c r="N1282" s="61">
        <v>1510</v>
      </c>
      <c r="O1282" s="61">
        <v>1510</v>
      </c>
      <c r="P1282" s="264"/>
      <c r="Q1282" s="264"/>
      <c r="R1282" s="36">
        <v>0</v>
      </c>
      <c r="S1282" s="37">
        <v>1447613.67</v>
      </c>
      <c r="T1282" s="62">
        <v>1447.6</v>
      </c>
      <c r="U1282" s="20"/>
      <c r="V1282" s="17" t="s">
        <v>1</v>
      </c>
      <c r="W1282" s="47">
        <f t="shared" si="40"/>
        <v>95.867549668874162</v>
      </c>
      <c r="X1282" s="47">
        <f t="shared" si="41"/>
        <v>95.867549668874162</v>
      </c>
    </row>
    <row r="1283" spans="1:24" ht="33.75">
      <c r="A1283" s="19"/>
      <c r="B1283" s="57" t="s">
        <v>88</v>
      </c>
      <c r="C1283" s="58">
        <v>18</v>
      </c>
      <c r="D1283" s="59">
        <v>11</v>
      </c>
      <c r="E1283" s="59">
        <v>2</v>
      </c>
      <c r="F1283" s="60" t="s">
        <v>87</v>
      </c>
      <c r="G1283" s="58" t="s">
        <v>2</v>
      </c>
      <c r="H1283" s="262"/>
      <c r="I1283" s="262"/>
      <c r="J1283" s="262"/>
      <c r="K1283" s="262"/>
      <c r="L1283" s="262"/>
      <c r="M1283" s="263"/>
      <c r="N1283" s="61">
        <v>1510</v>
      </c>
      <c r="O1283" s="61">
        <v>1510</v>
      </c>
      <c r="P1283" s="264"/>
      <c r="Q1283" s="264"/>
      <c r="R1283" s="36">
        <v>0</v>
      </c>
      <c r="S1283" s="37">
        <v>1447613.67</v>
      </c>
      <c r="T1283" s="62">
        <v>1447.6</v>
      </c>
      <c r="U1283" s="20"/>
      <c r="V1283" s="17" t="s">
        <v>1</v>
      </c>
      <c r="W1283" s="47">
        <f t="shared" si="40"/>
        <v>95.867549668874162</v>
      </c>
      <c r="X1283" s="47">
        <f t="shared" si="41"/>
        <v>95.867549668874162</v>
      </c>
    </row>
    <row r="1284" spans="1:24" ht="22.5">
      <c r="A1284" s="19"/>
      <c r="B1284" s="57" t="s">
        <v>86</v>
      </c>
      <c r="C1284" s="58">
        <v>18</v>
      </c>
      <c r="D1284" s="59">
        <v>11</v>
      </c>
      <c r="E1284" s="59">
        <v>2</v>
      </c>
      <c r="F1284" s="60" t="s">
        <v>85</v>
      </c>
      <c r="G1284" s="58" t="s">
        <v>2</v>
      </c>
      <c r="H1284" s="262"/>
      <c r="I1284" s="262"/>
      <c r="J1284" s="262"/>
      <c r="K1284" s="262"/>
      <c r="L1284" s="262"/>
      <c r="M1284" s="263"/>
      <c r="N1284" s="61">
        <v>750</v>
      </c>
      <c r="O1284" s="61">
        <v>750</v>
      </c>
      <c r="P1284" s="264"/>
      <c r="Q1284" s="264"/>
      <c r="R1284" s="36">
        <v>0</v>
      </c>
      <c r="S1284" s="37">
        <v>691183.67</v>
      </c>
      <c r="T1284" s="62">
        <v>691.2</v>
      </c>
      <c r="U1284" s="20"/>
      <c r="V1284" s="17" t="s">
        <v>1</v>
      </c>
      <c r="W1284" s="47">
        <f t="shared" si="40"/>
        <v>92.160000000000011</v>
      </c>
      <c r="X1284" s="47">
        <f t="shared" si="41"/>
        <v>92.160000000000011</v>
      </c>
    </row>
    <row r="1285" spans="1:24" ht="22.5">
      <c r="A1285" s="19"/>
      <c r="B1285" s="57" t="s">
        <v>37</v>
      </c>
      <c r="C1285" s="58">
        <v>18</v>
      </c>
      <c r="D1285" s="59">
        <v>11</v>
      </c>
      <c r="E1285" s="59">
        <v>2</v>
      </c>
      <c r="F1285" s="60" t="s">
        <v>85</v>
      </c>
      <c r="G1285" s="58" t="s">
        <v>36</v>
      </c>
      <c r="H1285" s="262"/>
      <c r="I1285" s="262"/>
      <c r="J1285" s="262"/>
      <c r="K1285" s="262"/>
      <c r="L1285" s="262"/>
      <c r="M1285" s="263"/>
      <c r="N1285" s="61">
        <v>750</v>
      </c>
      <c r="O1285" s="61">
        <v>750</v>
      </c>
      <c r="P1285" s="264"/>
      <c r="Q1285" s="264"/>
      <c r="R1285" s="36">
        <v>0</v>
      </c>
      <c r="S1285" s="37">
        <v>691183.67</v>
      </c>
      <c r="T1285" s="62">
        <v>691.2</v>
      </c>
      <c r="U1285" s="20"/>
      <c r="V1285" s="17" t="s">
        <v>1</v>
      </c>
      <c r="W1285" s="47">
        <f t="shared" ref="W1285:W1348" si="42">SUM(T1285/N1285*100)</f>
        <v>92.160000000000011</v>
      </c>
      <c r="X1285" s="47">
        <f t="shared" ref="X1285:X1348" si="43">SUM(T1285/O1285*100)</f>
        <v>92.160000000000011</v>
      </c>
    </row>
    <row r="1286" spans="1:24" ht="22.5">
      <c r="A1286" s="19"/>
      <c r="B1286" s="57" t="s">
        <v>35</v>
      </c>
      <c r="C1286" s="58">
        <v>18</v>
      </c>
      <c r="D1286" s="59">
        <v>11</v>
      </c>
      <c r="E1286" s="59">
        <v>2</v>
      </c>
      <c r="F1286" s="60" t="s">
        <v>85</v>
      </c>
      <c r="G1286" s="58" t="s">
        <v>33</v>
      </c>
      <c r="H1286" s="262"/>
      <c r="I1286" s="262"/>
      <c r="J1286" s="262"/>
      <c r="K1286" s="262"/>
      <c r="L1286" s="262"/>
      <c r="M1286" s="263"/>
      <c r="N1286" s="61">
        <v>750</v>
      </c>
      <c r="O1286" s="61">
        <v>750</v>
      </c>
      <c r="P1286" s="264"/>
      <c r="Q1286" s="264"/>
      <c r="R1286" s="36">
        <v>0</v>
      </c>
      <c r="S1286" s="37">
        <v>691183.67</v>
      </c>
      <c r="T1286" s="62">
        <v>691.2</v>
      </c>
      <c r="U1286" s="20"/>
      <c r="V1286" s="17" t="s">
        <v>1</v>
      </c>
      <c r="W1286" s="47">
        <f t="shared" si="42"/>
        <v>92.160000000000011</v>
      </c>
      <c r="X1286" s="47">
        <f t="shared" si="43"/>
        <v>92.160000000000011</v>
      </c>
    </row>
    <row r="1287" spans="1:24" ht="22.5">
      <c r="A1287" s="19"/>
      <c r="B1287" s="57" t="s">
        <v>84</v>
      </c>
      <c r="C1287" s="58">
        <v>18</v>
      </c>
      <c r="D1287" s="59">
        <v>11</v>
      </c>
      <c r="E1287" s="59">
        <v>2</v>
      </c>
      <c r="F1287" s="60" t="s">
        <v>83</v>
      </c>
      <c r="G1287" s="58" t="s">
        <v>2</v>
      </c>
      <c r="H1287" s="262"/>
      <c r="I1287" s="262"/>
      <c r="J1287" s="262"/>
      <c r="K1287" s="262"/>
      <c r="L1287" s="262"/>
      <c r="M1287" s="263"/>
      <c r="N1287" s="61">
        <v>160</v>
      </c>
      <c r="O1287" s="61">
        <v>160</v>
      </c>
      <c r="P1287" s="264"/>
      <c r="Q1287" s="264"/>
      <c r="R1287" s="36">
        <v>0</v>
      </c>
      <c r="S1287" s="37">
        <v>159430</v>
      </c>
      <c r="T1287" s="62">
        <v>159.4</v>
      </c>
      <c r="U1287" s="20"/>
      <c r="V1287" s="17" t="s">
        <v>1</v>
      </c>
      <c r="W1287" s="47">
        <f t="shared" si="42"/>
        <v>99.625000000000014</v>
      </c>
      <c r="X1287" s="47">
        <f t="shared" si="43"/>
        <v>99.625000000000014</v>
      </c>
    </row>
    <row r="1288" spans="1:24" ht="22.5">
      <c r="A1288" s="19"/>
      <c r="B1288" s="57" t="s">
        <v>22</v>
      </c>
      <c r="C1288" s="58">
        <v>18</v>
      </c>
      <c r="D1288" s="59">
        <v>11</v>
      </c>
      <c r="E1288" s="59">
        <v>2</v>
      </c>
      <c r="F1288" s="60" t="s">
        <v>83</v>
      </c>
      <c r="G1288" s="58" t="s">
        <v>21</v>
      </c>
      <c r="H1288" s="262"/>
      <c r="I1288" s="262"/>
      <c r="J1288" s="262"/>
      <c r="K1288" s="262"/>
      <c r="L1288" s="262"/>
      <c r="M1288" s="263"/>
      <c r="N1288" s="61">
        <v>160</v>
      </c>
      <c r="O1288" s="61">
        <v>160</v>
      </c>
      <c r="P1288" s="264"/>
      <c r="Q1288" s="264"/>
      <c r="R1288" s="36">
        <v>0</v>
      </c>
      <c r="S1288" s="37">
        <v>159430</v>
      </c>
      <c r="T1288" s="62">
        <v>159.4</v>
      </c>
      <c r="U1288" s="20"/>
      <c r="V1288" s="17" t="s">
        <v>1</v>
      </c>
      <c r="W1288" s="47">
        <f t="shared" si="42"/>
        <v>99.625000000000014</v>
      </c>
      <c r="X1288" s="47">
        <f t="shared" si="43"/>
        <v>99.625000000000014</v>
      </c>
    </row>
    <row r="1289" spans="1:24">
      <c r="A1289" s="19"/>
      <c r="B1289" s="57" t="s">
        <v>79</v>
      </c>
      <c r="C1289" s="58">
        <v>18</v>
      </c>
      <c r="D1289" s="59">
        <v>11</v>
      </c>
      <c r="E1289" s="59">
        <v>2</v>
      </c>
      <c r="F1289" s="60" t="s">
        <v>83</v>
      </c>
      <c r="G1289" s="58" t="s">
        <v>77</v>
      </c>
      <c r="H1289" s="262"/>
      <c r="I1289" s="262"/>
      <c r="J1289" s="262"/>
      <c r="K1289" s="262"/>
      <c r="L1289" s="262"/>
      <c r="M1289" s="263"/>
      <c r="N1289" s="61">
        <v>160</v>
      </c>
      <c r="O1289" s="61">
        <v>160</v>
      </c>
      <c r="P1289" s="264"/>
      <c r="Q1289" s="264"/>
      <c r="R1289" s="36">
        <v>0</v>
      </c>
      <c r="S1289" s="37">
        <v>159430</v>
      </c>
      <c r="T1289" s="62">
        <v>159.4</v>
      </c>
      <c r="U1289" s="20"/>
      <c r="V1289" s="17" t="s">
        <v>1</v>
      </c>
      <c r="W1289" s="47">
        <f t="shared" si="42"/>
        <v>99.625000000000014</v>
      </c>
      <c r="X1289" s="47">
        <f t="shared" si="43"/>
        <v>99.625000000000014</v>
      </c>
    </row>
    <row r="1290" spans="1:24" ht="45">
      <c r="A1290" s="19"/>
      <c r="B1290" s="57" t="s">
        <v>82</v>
      </c>
      <c r="C1290" s="58">
        <v>18</v>
      </c>
      <c r="D1290" s="59">
        <v>11</v>
      </c>
      <c r="E1290" s="59">
        <v>2</v>
      </c>
      <c r="F1290" s="60" t="s">
        <v>81</v>
      </c>
      <c r="G1290" s="58" t="s">
        <v>2</v>
      </c>
      <c r="H1290" s="262"/>
      <c r="I1290" s="262"/>
      <c r="J1290" s="262"/>
      <c r="K1290" s="262"/>
      <c r="L1290" s="262"/>
      <c r="M1290" s="263"/>
      <c r="N1290" s="61">
        <v>510</v>
      </c>
      <c r="O1290" s="61">
        <v>510</v>
      </c>
      <c r="P1290" s="264"/>
      <c r="Q1290" s="264"/>
      <c r="R1290" s="36">
        <v>0</v>
      </c>
      <c r="S1290" s="37">
        <v>507000</v>
      </c>
      <c r="T1290" s="62">
        <v>507</v>
      </c>
      <c r="U1290" s="20"/>
      <c r="V1290" s="17" t="s">
        <v>1</v>
      </c>
      <c r="W1290" s="47">
        <f t="shared" si="42"/>
        <v>99.411764705882348</v>
      </c>
      <c r="X1290" s="47">
        <f t="shared" si="43"/>
        <v>99.411764705882348</v>
      </c>
    </row>
    <row r="1291" spans="1:24" ht="22.5">
      <c r="A1291" s="19"/>
      <c r="B1291" s="57" t="s">
        <v>22</v>
      </c>
      <c r="C1291" s="58">
        <v>18</v>
      </c>
      <c r="D1291" s="59">
        <v>11</v>
      </c>
      <c r="E1291" s="59">
        <v>2</v>
      </c>
      <c r="F1291" s="60" t="s">
        <v>81</v>
      </c>
      <c r="G1291" s="58" t="s">
        <v>21</v>
      </c>
      <c r="H1291" s="262"/>
      <c r="I1291" s="262"/>
      <c r="J1291" s="262"/>
      <c r="K1291" s="262"/>
      <c r="L1291" s="262"/>
      <c r="M1291" s="263"/>
      <c r="N1291" s="61">
        <v>510</v>
      </c>
      <c r="O1291" s="61">
        <v>510</v>
      </c>
      <c r="P1291" s="264"/>
      <c r="Q1291" s="264"/>
      <c r="R1291" s="36">
        <v>0</v>
      </c>
      <c r="S1291" s="37">
        <v>507000</v>
      </c>
      <c r="T1291" s="62">
        <v>507</v>
      </c>
      <c r="U1291" s="20"/>
      <c r="V1291" s="17" t="s">
        <v>1</v>
      </c>
      <c r="W1291" s="47">
        <f t="shared" si="42"/>
        <v>99.411764705882348</v>
      </c>
      <c r="X1291" s="47">
        <f t="shared" si="43"/>
        <v>99.411764705882348</v>
      </c>
    </row>
    <row r="1292" spans="1:24">
      <c r="A1292" s="19"/>
      <c r="B1292" s="57" t="s">
        <v>79</v>
      </c>
      <c r="C1292" s="58">
        <v>18</v>
      </c>
      <c r="D1292" s="59">
        <v>11</v>
      </c>
      <c r="E1292" s="59">
        <v>2</v>
      </c>
      <c r="F1292" s="60" t="s">
        <v>81</v>
      </c>
      <c r="G1292" s="58" t="s">
        <v>77</v>
      </c>
      <c r="H1292" s="262"/>
      <c r="I1292" s="262"/>
      <c r="J1292" s="262"/>
      <c r="K1292" s="262"/>
      <c r="L1292" s="262"/>
      <c r="M1292" s="263"/>
      <c r="N1292" s="61">
        <v>510</v>
      </c>
      <c r="O1292" s="61">
        <v>510</v>
      </c>
      <c r="P1292" s="264"/>
      <c r="Q1292" s="264"/>
      <c r="R1292" s="36">
        <v>0</v>
      </c>
      <c r="S1292" s="37">
        <v>507000</v>
      </c>
      <c r="T1292" s="62">
        <v>507</v>
      </c>
      <c r="U1292" s="20"/>
      <c r="V1292" s="17" t="s">
        <v>1</v>
      </c>
      <c r="W1292" s="47">
        <f t="shared" si="42"/>
        <v>99.411764705882348</v>
      </c>
      <c r="X1292" s="47">
        <f t="shared" si="43"/>
        <v>99.411764705882348</v>
      </c>
    </row>
    <row r="1293" spans="1:24" ht="22.5">
      <c r="A1293" s="19"/>
      <c r="B1293" s="57" t="s">
        <v>80</v>
      </c>
      <c r="C1293" s="58">
        <v>18</v>
      </c>
      <c r="D1293" s="59">
        <v>11</v>
      </c>
      <c r="E1293" s="59">
        <v>2</v>
      </c>
      <c r="F1293" s="60" t="s">
        <v>78</v>
      </c>
      <c r="G1293" s="58" t="s">
        <v>2</v>
      </c>
      <c r="H1293" s="262"/>
      <c r="I1293" s="262"/>
      <c r="J1293" s="262"/>
      <c r="K1293" s="262"/>
      <c r="L1293" s="262"/>
      <c r="M1293" s="263"/>
      <c r="N1293" s="61">
        <v>90</v>
      </c>
      <c r="O1293" s="61">
        <v>90</v>
      </c>
      <c r="P1293" s="264"/>
      <c r="Q1293" s="264"/>
      <c r="R1293" s="36">
        <v>0</v>
      </c>
      <c r="S1293" s="37">
        <v>90000</v>
      </c>
      <c r="T1293" s="62">
        <v>90</v>
      </c>
      <c r="U1293" s="20"/>
      <c r="V1293" s="17" t="s">
        <v>1</v>
      </c>
      <c r="W1293" s="47">
        <f t="shared" si="42"/>
        <v>100</v>
      </c>
      <c r="X1293" s="47">
        <f t="shared" si="43"/>
        <v>100</v>
      </c>
    </row>
    <row r="1294" spans="1:24" ht="22.5">
      <c r="A1294" s="19"/>
      <c r="B1294" s="57" t="s">
        <v>22</v>
      </c>
      <c r="C1294" s="58">
        <v>18</v>
      </c>
      <c r="D1294" s="59">
        <v>11</v>
      </c>
      <c r="E1294" s="59">
        <v>2</v>
      </c>
      <c r="F1294" s="60" t="s">
        <v>78</v>
      </c>
      <c r="G1294" s="58" t="s">
        <v>21</v>
      </c>
      <c r="H1294" s="262"/>
      <c r="I1294" s="262"/>
      <c r="J1294" s="262"/>
      <c r="K1294" s="262"/>
      <c r="L1294" s="262"/>
      <c r="M1294" s="263"/>
      <c r="N1294" s="61">
        <v>90</v>
      </c>
      <c r="O1294" s="61">
        <v>90</v>
      </c>
      <c r="P1294" s="264"/>
      <c r="Q1294" s="264"/>
      <c r="R1294" s="36">
        <v>0</v>
      </c>
      <c r="S1294" s="37">
        <v>90000</v>
      </c>
      <c r="T1294" s="62">
        <v>90</v>
      </c>
      <c r="U1294" s="20"/>
      <c r="V1294" s="17" t="s">
        <v>1</v>
      </c>
      <c r="W1294" s="47">
        <f t="shared" si="42"/>
        <v>100</v>
      </c>
      <c r="X1294" s="47">
        <f t="shared" si="43"/>
        <v>100</v>
      </c>
    </row>
    <row r="1295" spans="1:24">
      <c r="A1295" s="19"/>
      <c r="B1295" s="57" t="s">
        <v>79</v>
      </c>
      <c r="C1295" s="58">
        <v>18</v>
      </c>
      <c r="D1295" s="59">
        <v>11</v>
      </c>
      <c r="E1295" s="59">
        <v>2</v>
      </c>
      <c r="F1295" s="60" t="s">
        <v>78</v>
      </c>
      <c r="G1295" s="58" t="s">
        <v>77</v>
      </c>
      <c r="H1295" s="262"/>
      <c r="I1295" s="262"/>
      <c r="J1295" s="262"/>
      <c r="K1295" s="262"/>
      <c r="L1295" s="262"/>
      <c r="M1295" s="263"/>
      <c r="N1295" s="61">
        <v>90</v>
      </c>
      <c r="O1295" s="61">
        <v>90</v>
      </c>
      <c r="P1295" s="264"/>
      <c r="Q1295" s="264"/>
      <c r="R1295" s="36">
        <v>0</v>
      </c>
      <c r="S1295" s="37">
        <v>90000</v>
      </c>
      <c r="T1295" s="62">
        <v>90</v>
      </c>
      <c r="U1295" s="20"/>
      <c r="V1295" s="17" t="s">
        <v>1</v>
      </c>
      <c r="W1295" s="47">
        <f t="shared" si="42"/>
        <v>100</v>
      </c>
      <c r="X1295" s="47">
        <f t="shared" si="43"/>
        <v>100</v>
      </c>
    </row>
    <row r="1296" spans="1:24" ht="33.75">
      <c r="A1296" s="19"/>
      <c r="B1296" s="57" t="s">
        <v>76</v>
      </c>
      <c r="C1296" s="58">
        <v>18</v>
      </c>
      <c r="D1296" s="59">
        <v>11</v>
      </c>
      <c r="E1296" s="59">
        <v>2</v>
      </c>
      <c r="F1296" s="60" t="s">
        <v>75</v>
      </c>
      <c r="G1296" s="58" t="s">
        <v>2</v>
      </c>
      <c r="H1296" s="262"/>
      <c r="I1296" s="262"/>
      <c r="J1296" s="262"/>
      <c r="K1296" s="262"/>
      <c r="L1296" s="262"/>
      <c r="M1296" s="263"/>
      <c r="N1296" s="61">
        <v>60</v>
      </c>
      <c r="O1296" s="61">
        <v>60</v>
      </c>
      <c r="P1296" s="264"/>
      <c r="Q1296" s="264"/>
      <c r="R1296" s="36">
        <v>0</v>
      </c>
      <c r="S1296" s="37">
        <v>30000</v>
      </c>
      <c r="T1296" s="62">
        <v>30</v>
      </c>
      <c r="U1296" s="20"/>
      <c r="V1296" s="17" t="s">
        <v>1</v>
      </c>
      <c r="W1296" s="47">
        <f t="shared" si="42"/>
        <v>50</v>
      </c>
      <c r="X1296" s="47">
        <f t="shared" si="43"/>
        <v>50</v>
      </c>
    </row>
    <row r="1297" spans="1:24">
      <c r="A1297" s="19"/>
      <c r="B1297" s="57" t="s">
        <v>74</v>
      </c>
      <c r="C1297" s="58">
        <v>18</v>
      </c>
      <c r="D1297" s="59">
        <v>11</v>
      </c>
      <c r="E1297" s="59">
        <v>2</v>
      </c>
      <c r="F1297" s="60" t="s">
        <v>73</v>
      </c>
      <c r="G1297" s="58" t="s">
        <v>2</v>
      </c>
      <c r="H1297" s="262"/>
      <c r="I1297" s="262"/>
      <c r="J1297" s="262"/>
      <c r="K1297" s="262"/>
      <c r="L1297" s="262"/>
      <c r="M1297" s="263"/>
      <c r="N1297" s="61">
        <v>60</v>
      </c>
      <c r="O1297" s="61">
        <v>60</v>
      </c>
      <c r="P1297" s="264"/>
      <c r="Q1297" s="264"/>
      <c r="R1297" s="36">
        <v>0</v>
      </c>
      <c r="S1297" s="37">
        <v>30000</v>
      </c>
      <c r="T1297" s="62">
        <v>30</v>
      </c>
      <c r="U1297" s="20"/>
      <c r="V1297" s="17" t="s">
        <v>1</v>
      </c>
      <c r="W1297" s="47">
        <f t="shared" si="42"/>
        <v>50</v>
      </c>
      <c r="X1297" s="47">
        <f t="shared" si="43"/>
        <v>50</v>
      </c>
    </row>
    <row r="1298" spans="1:24" ht="22.5">
      <c r="A1298" s="19"/>
      <c r="B1298" s="57" t="s">
        <v>72</v>
      </c>
      <c r="C1298" s="58">
        <v>18</v>
      </c>
      <c r="D1298" s="59">
        <v>11</v>
      </c>
      <c r="E1298" s="59">
        <v>2</v>
      </c>
      <c r="F1298" s="60" t="s">
        <v>71</v>
      </c>
      <c r="G1298" s="58" t="s">
        <v>2</v>
      </c>
      <c r="H1298" s="262"/>
      <c r="I1298" s="262"/>
      <c r="J1298" s="262"/>
      <c r="K1298" s="262"/>
      <c r="L1298" s="262"/>
      <c r="M1298" s="263"/>
      <c r="N1298" s="61">
        <v>60</v>
      </c>
      <c r="O1298" s="61">
        <v>60</v>
      </c>
      <c r="P1298" s="264"/>
      <c r="Q1298" s="264"/>
      <c r="R1298" s="36">
        <v>0</v>
      </c>
      <c r="S1298" s="37">
        <v>30000</v>
      </c>
      <c r="T1298" s="62">
        <v>30</v>
      </c>
      <c r="U1298" s="20"/>
      <c r="V1298" s="17" t="s">
        <v>1</v>
      </c>
      <c r="W1298" s="47">
        <f t="shared" si="42"/>
        <v>50</v>
      </c>
      <c r="X1298" s="47">
        <f t="shared" si="43"/>
        <v>50</v>
      </c>
    </row>
    <row r="1299" spans="1:24" ht="22.5">
      <c r="A1299" s="19"/>
      <c r="B1299" s="57" t="s">
        <v>70</v>
      </c>
      <c r="C1299" s="58">
        <v>18</v>
      </c>
      <c r="D1299" s="59">
        <v>11</v>
      </c>
      <c r="E1299" s="59">
        <v>2</v>
      </c>
      <c r="F1299" s="60" t="s">
        <v>69</v>
      </c>
      <c r="G1299" s="58" t="s">
        <v>2</v>
      </c>
      <c r="H1299" s="262"/>
      <c r="I1299" s="262"/>
      <c r="J1299" s="262"/>
      <c r="K1299" s="262"/>
      <c r="L1299" s="262"/>
      <c r="M1299" s="263"/>
      <c r="N1299" s="61">
        <v>60</v>
      </c>
      <c r="O1299" s="61">
        <v>60</v>
      </c>
      <c r="P1299" s="264"/>
      <c r="Q1299" s="264"/>
      <c r="R1299" s="36">
        <v>0</v>
      </c>
      <c r="S1299" s="37">
        <v>30000</v>
      </c>
      <c r="T1299" s="62">
        <v>30</v>
      </c>
      <c r="U1299" s="20"/>
      <c r="V1299" s="17" t="s">
        <v>1</v>
      </c>
      <c r="W1299" s="47">
        <f t="shared" si="42"/>
        <v>50</v>
      </c>
      <c r="X1299" s="47">
        <f t="shared" si="43"/>
        <v>50</v>
      </c>
    </row>
    <row r="1300" spans="1:24" ht="22.5">
      <c r="A1300" s="19"/>
      <c r="B1300" s="57" t="s">
        <v>37</v>
      </c>
      <c r="C1300" s="58">
        <v>18</v>
      </c>
      <c r="D1300" s="59">
        <v>11</v>
      </c>
      <c r="E1300" s="59">
        <v>2</v>
      </c>
      <c r="F1300" s="60" t="s">
        <v>69</v>
      </c>
      <c r="G1300" s="58" t="s">
        <v>36</v>
      </c>
      <c r="H1300" s="262"/>
      <c r="I1300" s="262"/>
      <c r="J1300" s="262"/>
      <c r="K1300" s="262"/>
      <c r="L1300" s="262"/>
      <c r="M1300" s="263"/>
      <c r="N1300" s="61">
        <v>60</v>
      </c>
      <c r="O1300" s="61">
        <v>60</v>
      </c>
      <c r="P1300" s="264"/>
      <c r="Q1300" s="264"/>
      <c r="R1300" s="36">
        <v>0</v>
      </c>
      <c r="S1300" s="37">
        <v>30000</v>
      </c>
      <c r="T1300" s="62">
        <v>30</v>
      </c>
      <c r="U1300" s="20"/>
      <c r="V1300" s="17" t="s">
        <v>1</v>
      </c>
      <c r="W1300" s="47">
        <f t="shared" si="42"/>
        <v>50</v>
      </c>
      <c r="X1300" s="47">
        <f t="shared" si="43"/>
        <v>50</v>
      </c>
    </row>
    <row r="1301" spans="1:24" ht="22.5">
      <c r="A1301" s="19"/>
      <c r="B1301" s="57" t="s">
        <v>35</v>
      </c>
      <c r="C1301" s="58">
        <v>18</v>
      </c>
      <c r="D1301" s="59">
        <v>11</v>
      </c>
      <c r="E1301" s="59">
        <v>2</v>
      </c>
      <c r="F1301" s="60" t="s">
        <v>69</v>
      </c>
      <c r="G1301" s="58" t="s">
        <v>33</v>
      </c>
      <c r="H1301" s="262"/>
      <c r="I1301" s="262"/>
      <c r="J1301" s="262"/>
      <c r="K1301" s="262"/>
      <c r="L1301" s="262"/>
      <c r="M1301" s="263"/>
      <c r="N1301" s="61">
        <v>60</v>
      </c>
      <c r="O1301" s="61">
        <v>60</v>
      </c>
      <c r="P1301" s="264"/>
      <c r="Q1301" s="264"/>
      <c r="R1301" s="36">
        <v>0</v>
      </c>
      <c r="S1301" s="37">
        <v>30000</v>
      </c>
      <c r="T1301" s="62">
        <v>30</v>
      </c>
      <c r="U1301" s="20"/>
      <c r="V1301" s="17" t="s">
        <v>1</v>
      </c>
      <c r="W1301" s="47">
        <f t="shared" si="42"/>
        <v>50</v>
      </c>
      <c r="X1301" s="47">
        <f t="shared" si="43"/>
        <v>50</v>
      </c>
    </row>
    <row r="1302" spans="1:24">
      <c r="A1302" s="19"/>
      <c r="B1302" s="63" t="s">
        <v>68</v>
      </c>
      <c r="C1302" s="33">
        <v>18</v>
      </c>
      <c r="D1302" s="34">
        <v>12</v>
      </c>
      <c r="E1302" s="34">
        <v>0</v>
      </c>
      <c r="F1302" s="35" t="s">
        <v>15</v>
      </c>
      <c r="G1302" s="33" t="s">
        <v>2</v>
      </c>
      <c r="H1302" s="269"/>
      <c r="I1302" s="269"/>
      <c r="J1302" s="269"/>
      <c r="K1302" s="269"/>
      <c r="L1302" s="269"/>
      <c r="M1302" s="270"/>
      <c r="N1302" s="45">
        <v>18022.599999999999</v>
      </c>
      <c r="O1302" s="45">
        <v>18022.599999999999</v>
      </c>
      <c r="P1302" s="265"/>
      <c r="Q1302" s="265"/>
      <c r="R1302" s="36">
        <v>0</v>
      </c>
      <c r="S1302" s="37">
        <v>15586133.019999998</v>
      </c>
      <c r="T1302" s="40">
        <v>15586.1</v>
      </c>
      <c r="U1302" s="20"/>
      <c r="V1302" s="65" t="s">
        <v>1</v>
      </c>
      <c r="W1302" s="66">
        <f t="shared" si="42"/>
        <v>86.480862916560326</v>
      </c>
      <c r="X1302" s="66">
        <f t="shared" si="43"/>
        <v>86.480862916560326</v>
      </c>
    </row>
    <row r="1303" spans="1:24">
      <c r="A1303" s="19"/>
      <c r="B1303" s="57" t="s">
        <v>67</v>
      </c>
      <c r="C1303" s="58">
        <v>18</v>
      </c>
      <c r="D1303" s="59">
        <v>12</v>
      </c>
      <c r="E1303" s="59">
        <v>1</v>
      </c>
      <c r="F1303" s="60" t="s">
        <v>15</v>
      </c>
      <c r="G1303" s="58" t="s">
        <v>2</v>
      </c>
      <c r="H1303" s="262"/>
      <c r="I1303" s="262"/>
      <c r="J1303" s="262"/>
      <c r="K1303" s="262"/>
      <c r="L1303" s="262"/>
      <c r="M1303" s="263"/>
      <c r="N1303" s="61">
        <v>9114.2000000000007</v>
      </c>
      <c r="O1303" s="61">
        <v>9114.2000000000007</v>
      </c>
      <c r="P1303" s="264"/>
      <c r="Q1303" s="264"/>
      <c r="R1303" s="36">
        <v>0</v>
      </c>
      <c r="S1303" s="37">
        <v>7706983.79</v>
      </c>
      <c r="T1303" s="62">
        <v>7707</v>
      </c>
      <c r="U1303" s="20"/>
      <c r="V1303" s="17" t="s">
        <v>1</v>
      </c>
      <c r="W1303" s="47">
        <f t="shared" si="42"/>
        <v>84.560356366987762</v>
      </c>
      <c r="X1303" s="47">
        <f t="shared" si="43"/>
        <v>84.560356366987762</v>
      </c>
    </row>
    <row r="1304" spans="1:24" ht="22.5">
      <c r="A1304" s="19"/>
      <c r="B1304" s="57" t="s">
        <v>14</v>
      </c>
      <c r="C1304" s="58">
        <v>18</v>
      </c>
      <c r="D1304" s="59">
        <v>12</v>
      </c>
      <c r="E1304" s="59">
        <v>1</v>
      </c>
      <c r="F1304" s="60" t="s">
        <v>13</v>
      </c>
      <c r="G1304" s="58" t="s">
        <v>2</v>
      </c>
      <c r="H1304" s="262"/>
      <c r="I1304" s="262"/>
      <c r="J1304" s="262"/>
      <c r="K1304" s="262"/>
      <c r="L1304" s="262"/>
      <c r="M1304" s="263"/>
      <c r="N1304" s="61">
        <v>8964.2000000000007</v>
      </c>
      <c r="O1304" s="61">
        <v>8964.2000000000007</v>
      </c>
      <c r="P1304" s="264"/>
      <c r="Q1304" s="264"/>
      <c r="R1304" s="36">
        <v>0</v>
      </c>
      <c r="S1304" s="37">
        <v>7706983.79</v>
      </c>
      <c r="T1304" s="62">
        <v>7707</v>
      </c>
      <c r="U1304" s="20"/>
      <c r="V1304" s="17" t="s">
        <v>1</v>
      </c>
      <c r="W1304" s="47">
        <f t="shared" si="42"/>
        <v>85.975324066843655</v>
      </c>
      <c r="X1304" s="47">
        <f t="shared" si="43"/>
        <v>85.975324066843655</v>
      </c>
    </row>
    <row r="1305" spans="1:24" ht="33.75">
      <c r="A1305" s="19"/>
      <c r="B1305" s="57" t="s">
        <v>50</v>
      </c>
      <c r="C1305" s="58">
        <v>18</v>
      </c>
      <c r="D1305" s="59">
        <v>12</v>
      </c>
      <c r="E1305" s="59">
        <v>1</v>
      </c>
      <c r="F1305" s="60" t="s">
        <v>49</v>
      </c>
      <c r="G1305" s="58" t="s">
        <v>2</v>
      </c>
      <c r="H1305" s="262"/>
      <c r="I1305" s="262"/>
      <c r="J1305" s="262"/>
      <c r="K1305" s="262"/>
      <c r="L1305" s="262"/>
      <c r="M1305" s="263"/>
      <c r="N1305" s="61">
        <v>8964.2000000000007</v>
      </c>
      <c r="O1305" s="61">
        <v>8964.2000000000007</v>
      </c>
      <c r="P1305" s="264"/>
      <c r="Q1305" s="264"/>
      <c r="R1305" s="36">
        <v>0</v>
      </c>
      <c r="S1305" s="37">
        <v>7706983.79</v>
      </c>
      <c r="T1305" s="62">
        <v>7707</v>
      </c>
      <c r="U1305" s="20"/>
      <c r="V1305" s="17" t="s">
        <v>1</v>
      </c>
      <c r="W1305" s="47">
        <f t="shared" si="42"/>
        <v>85.975324066843655</v>
      </c>
      <c r="X1305" s="47">
        <f t="shared" si="43"/>
        <v>85.975324066843655</v>
      </c>
    </row>
    <row r="1306" spans="1:24" ht="45">
      <c r="A1306" s="19"/>
      <c r="B1306" s="57" t="s">
        <v>48</v>
      </c>
      <c r="C1306" s="58">
        <v>18</v>
      </c>
      <c r="D1306" s="59">
        <v>12</v>
      </c>
      <c r="E1306" s="59">
        <v>1</v>
      </c>
      <c r="F1306" s="60" t="s">
        <v>47</v>
      </c>
      <c r="G1306" s="58" t="s">
        <v>2</v>
      </c>
      <c r="H1306" s="262"/>
      <c r="I1306" s="262"/>
      <c r="J1306" s="262"/>
      <c r="K1306" s="262"/>
      <c r="L1306" s="262"/>
      <c r="M1306" s="263"/>
      <c r="N1306" s="61">
        <v>4663.1000000000004</v>
      </c>
      <c r="O1306" s="61">
        <v>4663.1000000000004</v>
      </c>
      <c r="P1306" s="264"/>
      <c r="Q1306" s="264"/>
      <c r="R1306" s="36">
        <v>0</v>
      </c>
      <c r="S1306" s="37">
        <v>4270452.5200000005</v>
      </c>
      <c r="T1306" s="62">
        <v>4270.5</v>
      </c>
      <c r="U1306" s="20"/>
      <c r="V1306" s="17" t="s">
        <v>1</v>
      </c>
      <c r="W1306" s="47">
        <f t="shared" si="42"/>
        <v>91.580708112628926</v>
      </c>
      <c r="X1306" s="47">
        <f t="shared" si="43"/>
        <v>91.580708112628926</v>
      </c>
    </row>
    <row r="1307" spans="1:24" ht="22.5">
      <c r="A1307" s="19"/>
      <c r="B1307" s="57" t="s">
        <v>44</v>
      </c>
      <c r="C1307" s="58">
        <v>18</v>
      </c>
      <c r="D1307" s="59">
        <v>12</v>
      </c>
      <c r="E1307" s="59">
        <v>1</v>
      </c>
      <c r="F1307" s="60" t="s">
        <v>43</v>
      </c>
      <c r="G1307" s="58" t="s">
        <v>2</v>
      </c>
      <c r="H1307" s="262"/>
      <c r="I1307" s="262"/>
      <c r="J1307" s="262"/>
      <c r="K1307" s="262"/>
      <c r="L1307" s="262"/>
      <c r="M1307" s="263"/>
      <c r="N1307" s="61">
        <v>3066.4</v>
      </c>
      <c r="O1307" s="61">
        <v>3066.4</v>
      </c>
      <c r="P1307" s="264"/>
      <c r="Q1307" s="264"/>
      <c r="R1307" s="36">
        <v>0</v>
      </c>
      <c r="S1307" s="37">
        <v>3031298.24</v>
      </c>
      <c r="T1307" s="62">
        <v>3031.3</v>
      </c>
      <c r="U1307" s="20"/>
      <c r="V1307" s="17" t="s">
        <v>1</v>
      </c>
      <c r="W1307" s="47">
        <f t="shared" si="42"/>
        <v>98.855335246543191</v>
      </c>
      <c r="X1307" s="47">
        <f t="shared" si="43"/>
        <v>98.855335246543191</v>
      </c>
    </row>
    <row r="1308" spans="1:24" ht="22.5">
      <c r="A1308" s="19"/>
      <c r="B1308" s="57" t="s">
        <v>22</v>
      </c>
      <c r="C1308" s="58">
        <v>18</v>
      </c>
      <c r="D1308" s="59">
        <v>12</v>
      </c>
      <c r="E1308" s="59">
        <v>1</v>
      </c>
      <c r="F1308" s="60" t="s">
        <v>43</v>
      </c>
      <c r="G1308" s="58" t="s">
        <v>21</v>
      </c>
      <c r="H1308" s="262"/>
      <c r="I1308" s="262"/>
      <c r="J1308" s="262"/>
      <c r="K1308" s="262"/>
      <c r="L1308" s="262"/>
      <c r="M1308" s="263"/>
      <c r="N1308" s="61">
        <v>3066.4</v>
      </c>
      <c r="O1308" s="61">
        <v>3066.4</v>
      </c>
      <c r="P1308" s="264"/>
      <c r="Q1308" s="264"/>
      <c r="R1308" s="36">
        <v>0</v>
      </c>
      <c r="S1308" s="37">
        <v>3031298.24</v>
      </c>
      <c r="T1308" s="62">
        <v>3031.3</v>
      </c>
      <c r="U1308" s="20"/>
      <c r="V1308" s="17" t="s">
        <v>1</v>
      </c>
      <c r="W1308" s="47">
        <f t="shared" si="42"/>
        <v>98.855335246543191</v>
      </c>
      <c r="X1308" s="47">
        <f t="shared" si="43"/>
        <v>98.855335246543191</v>
      </c>
    </row>
    <row r="1309" spans="1:24">
      <c r="A1309" s="19"/>
      <c r="B1309" s="57" t="s">
        <v>20</v>
      </c>
      <c r="C1309" s="58">
        <v>18</v>
      </c>
      <c r="D1309" s="59">
        <v>12</v>
      </c>
      <c r="E1309" s="59">
        <v>1</v>
      </c>
      <c r="F1309" s="60" t="s">
        <v>43</v>
      </c>
      <c r="G1309" s="58" t="s">
        <v>18</v>
      </c>
      <c r="H1309" s="262"/>
      <c r="I1309" s="262"/>
      <c r="J1309" s="262"/>
      <c r="K1309" s="262"/>
      <c r="L1309" s="262"/>
      <c r="M1309" s="263"/>
      <c r="N1309" s="61">
        <v>3066.4</v>
      </c>
      <c r="O1309" s="61">
        <v>3066.4</v>
      </c>
      <c r="P1309" s="264"/>
      <c r="Q1309" s="264"/>
      <c r="R1309" s="36">
        <v>0</v>
      </c>
      <c r="S1309" s="37">
        <v>3031298.24</v>
      </c>
      <c r="T1309" s="62">
        <v>3031.3</v>
      </c>
      <c r="U1309" s="20"/>
      <c r="V1309" s="17" t="s">
        <v>1</v>
      </c>
      <c r="W1309" s="47">
        <f t="shared" si="42"/>
        <v>98.855335246543191</v>
      </c>
      <c r="X1309" s="47">
        <f t="shared" si="43"/>
        <v>98.855335246543191</v>
      </c>
    </row>
    <row r="1310" spans="1:24" ht="22.5">
      <c r="A1310" s="19"/>
      <c r="B1310" s="57" t="s">
        <v>42</v>
      </c>
      <c r="C1310" s="58">
        <v>18</v>
      </c>
      <c r="D1310" s="59">
        <v>12</v>
      </c>
      <c r="E1310" s="59">
        <v>1</v>
      </c>
      <c r="F1310" s="60" t="s">
        <v>41</v>
      </c>
      <c r="G1310" s="58" t="s">
        <v>2</v>
      </c>
      <c r="H1310" s="262"/>
      <c r="I1310" s="262"/>
      <c r="J1310" s="262"/>
      <c r="K1310" s="262"/>
      <c r="L1310" s="262"/>
      <c r="M1310" s="263"/>
      <c r="N1310" s="61">
        <v>1596.7</v>
      </c>
      <c r="O1310" s="61">
        <v>1596.7</v>
      </c>
      <c r="P1310" s="264"/>
      <c r="Q1310" s="264"/>
      <c r="R1310" s="36">
        <v>0</v>
      </c>
      <c r="S1310" s="37">
        <v>1239154.28</v>
      </c>
      <c r="T1310" s="62">
        <v>1239.2</v>
      </c>
      <c r="U1310" s="20"/>
      <c r="V1310" s="17" t="s">
        <v>1</v>
      </c>
      <c r="W1310" s="47">
        <f t="shared" si="42"/>
        <v>77.610070770965109</v>
      </c>
      <c r="X1310" s="47">
        <f t="shared" si="43"/>
        <v>77.610070770965109</v>
      </c>
    </row>
    <row r="1311" spans="1:24" ht="22.5">
      <c r="A1311" s="19"/>
      <c r="B1311" s="57" t="s">
        <v>22</v>
      </c>
      <c r="C1311" s="58">
        <v>18</v>
      </c>
      <c r="D1311" s="59">
        <v>12</v>
      </c>
      <c r="E1311" s="59">
        <v>1</v>
      </c>
      <c r="F1311" s="60" t="s">
        <v>41</v>
      </c>
      <c r="G1311" s="58" t="s">
        <v>21</v>
      </c>
      <c r="H1311" s="262"/>
      <c r="I1311" s="262"/>
      <c r="J1311" s="262"/>
      <c r="K1311" s="262"/>
      <c r="L1311" s="262"/>
      <c r="M1311" s="263"/>
      <c r="N1311" s="61">
        <v>1596.7</v>
      </c>
      <c r="O1311" s="61">
        <v>1596.7</v>
      </c>
      <c r="P1311" s="264"/>
      <c r="Q1311" s="264"/>
      <c r="R1311" s="36">
        <v>0</v>
      </c>
      <c r="S1311" s="37">
        <v>1239154.28</v>
      </c>
      <c r="T1311" s="62">
        <v>1239.2</v>
      </c>
      <c r="U1311" s="20"/>
      <c r="V1311" s="17" t="s">
        <v>1</v>
      </c>
      <c r="W1311" s="47">
        <f t="shared" si="42"/>
        <v>77.610070770965109</v>
      </c>
      <c r="X1311" s="47">
        <f t="shared" si="43"/>
        <v>77.610070770965109</v>
      </c>
    </row>
    <row r="1312" spans="1:24">
      <c r="A1312" s="19"/>
      <c r="B1312" s="57" t="s">
        <v>20</v>
      </c>
      <c r="C1312" s="58">
        <v>18</v>
      </c>
      <c r="D1312" s="59">
        <v>12</v>
      </c>
      <c r="E1312" s="59">
        <v>1</v>
      </c>
      <c r="F1312" s="60" t="s">
        <v>41</v>
      </c>
      <c r="G1312" s="58" t="s">
        <v>18</v>
      </c>
      <c r="H1312" s="262"/>
      <c r="I1312" s="262"/>
      <c r="J1312" s="262"/>
      <c r="K1312" s="262"/>
      <c r="L1312" s="262"/>
      <c r="M1312" s="263"/>
      <c r="N1312" s="61">
        <v>1596.7</v>
      </c>
      <c r="O1312" s="61">
        <v>1596.7</v>
      </c>
      <c r="P1312" s="264"/>
      <c r="Q1312" s="264"/>
      <c r="R1312" s="36">
        <v>0</v>
      </c>
      <c r="S1312" s="37">
        <v>1239154.28</v>
      </c>
      <c r="T1312" s="62">
        <v>1239.2</v>
      </c>
      <c r="U1312" s="20"/>
      <c r="V1312" s="17" t="s">
        <v>1</v>
      </c>
      <c r="W1312" s="47">
        <f t="shared" si="42"/>
        <v>77.610070770965109</v>
      </c>
      <c r="X1312" s="47">
        <f t="shared" si="43"/>
        <v>77.610070770965109</v>
      </c>
    </row>
    <row r="1313" spans="1:24" ht="45">
      <c r="A1313" s="19"/>
      <c r="B1313" s="57" t="s">
        <v>66</v>
      </c>
      <c r="C1313" s="58">
        <v>18</v>
      </c>
      <c r="D1313" s="59">
        <v>12</v>
      </c>
      <c r="E1313" s="59">
        <v>1</v>
      </c>
      <c r="F1313" s="60" t="s">
        <v>65</v>
      </c>
      <c r="G1313" s="58" t="s">
        <v>2</v>
      </c>
      <c r="H1313" s="262"/>
      <c r="I1313" s="262"/>
      <c r="J1313" s="262"/>
      <c r="K1313" s="262"/>
      <c r="L1313" s="262"/>
      <c r="M1313" s="263"/>
      <c r="N1313" s="61">
        <v>409.8</v>
      </c>
      <c r="O1313" s="61">
        <v>409.8</v>
      </c>
      <c r="P1313" s="264"/>
      <c r="Q1313" s="264"/>
      <c r="R1313" s="36">
        <v>0</v>
      </c>
      <c r="S1313" s="37">
        <v>109807.14</v>
      </c>
      <c r="T1313" s="62">
        <v>109.8</v>
      </c>
      <c r="U1313" s="20"/>
      <c r="V1313" s="17" t="s">
        <v>1</v>
      </c>
      <c r="W1313" s="47">
        <f t="shared" si="42"/>
        <v>26.793557833089309</v>
      </c>
      <c r="X1313" s="47">
        <f t="shared" si="43"/>
        <v>26.793557833089309</v>
      </c>
    </row>
    <row r="1314" spans="1:24" ht="33.75">
      <c r="A1314" s="19"/>
      <c r="B1314" s="57" t="s">
        <v>57</v>
      </c>
      <c r="C1314" s="58">
        <v>18</v>
      </c>
      <c r="D1314" s="59">
        <v>12</v>
      </c>
      <c r="E1314" s="59">
        <v>1</v>
      </c>
      <c r="F1314" s="60" t="s">
        <v>64</v>
      </c>
      <c r="G1314" s="58" t="s">
        <v>2</v>
      </c>
      <c r="H1314" s="262"/>
      <c r="I1314" s="262"/>
      <c r="J1314" s="262"/>
      <c r="K1314" s="262"/>
      <c r="L1314" s="262"/>
      <c r="M1314" s="263"/>
      <c r="N1314" s="61">
        <v>409.8</v>
      </c>
      <c r="O1314" s="61">
        <v>409.8</v>
      </c>
      <c r="P1314" s="264"/>
      <c r="Q1314" s="264"/>
      <c r="R1314" s="36">
        <v>0</v>
      </c>
      <c r="S1314" s="37">
        <v>109807.14</v>
      </c>
      <c r="T1314" s="62">
        <v>109.8</v>
      </c>
      <c r="U1314" s="20"/>
      <c r="V1314" s="17" t="s">
        <v>1</v>
      </c>
      <c r="W1314" s="47">
        <f t="shared" si="42"/>
        <v>26.793557833089309</v>
      </c>
      <c r="X1314" s="47">
        <f t="shared" si="43"/>
        <v>26.793557833089309</v>
      </c>
    </row>
    <row r="1315" spans="1:24" ht="22.5">
      <c r="A1315" s="19"/>
      <c r="B1315" s="57" t="s">
        <v>22</v>
      </c>
      <c r="C1315" s="58">
        <v>18</v>
      </c>
      <c r="D1315" s="59">
        <v>12</v>
      </c>
      <c r="E1315" s="59">
        <v>1</v>
      </c>
      <c r="F1315" s="60" t="s">
        <v>64</v>
      </c>
      <c r="G1315" s="58" t="s">
        <v>21</v>
      </c>
      <c r="H1315" s="262"/>
      <c r="I1315" s="262"/>
      <c r="J1315" s="262"/>
      <c r="K1315" s="262"/>
      <c r="L1315" s="262"/>
      <c r="M1315" s="263"/>
      <c r="N1315" s="61">
        <v>409.8</v>
      </c>
      <c r="O1315" s="61">
        <v>409.8</v>
      </c>
      <c r="P1315" s="264"/>
      <c r="Q1315" s="264"/>
      <c r="R1315" s="36">
        <v>0</v>
      </c>
      <c r="S1315" s="37">
        <v>109807.14</v>
      </c>
      <c r="T1315" s="62">
        <v>109.8</v>
      </c>
      <c r="U1315" s="20"/>
      <c r="V1315" s="17" t="s">
        <v>1</v>
      </c>
      <c r="W1315" s="47">
        <f t="shared" si="42"/>
        <v>26.793557833089309</v>
      </c>
      <c r="X1315" s="47">
        <f t="shared" si="43"/>
        <v>26.793557833089309</v>
      </c>
    </row>
    <row r="1316" spans="1:24">
      <c r="A1316" s="19"/>
      <c r="B1316" s="57" t="s">
        <v>20</v>
      </c>
      <c r="C1316" s="58">
        <v>18</v>
      </c>
      <c r="D1316" s="59">
        <v>12</v>
      </c>
      <c r="E1316" s="59">
        <v>1</v>
      </c>
      <c r="F1316" s="60" t="s">
        <v>64</v>
      </c>
      <c r="G1316" s="58" t="s">
        <v>18</v>
      </c>
      <c r="H1316" s="262"/>
      <c r="I1316" s="262"/>
      <c r="J1316" s="262"/>
      <c r="K1316" s="262"/>
      <c r="L1316" s="262"/>
      <c r="M1316" s="263"/>
      <c r="N1316" s="61">
        <v>409.8</v>
      </c>
      <c r="O1316" s="61">
        <v>409.8</v>
      </c>
      <c r="P1316" s="264"/>
      <c r="Q1316" s="264"/>
      <c r="R1316" s="36">
        <v>0</v>
      </c>
      <c r="S1316" s="37">
        <v>109807.14</v>
      </c>
      <c r="T1316" s="62">
        <v>109.8</v>
      </c>
      <c r="U1316" s="20"/>
      <c r="V1316" s="17" t="s">
        <v>1</v>
      </c>
      <c r="W1316" s="47">
        <f t="shared" si="42"/>
        <v>26.793557833089309</v>
      </c>
      <c r="X1316" s="47">
        <f t="shared" si="43"/>
        <v>26.793557833089309</v>
      </c>
    </row>
    <row r="1317" spans="1:24" ht="33.75">
      <c r="A1317" s="19"/>
      <c r="B1317" s="57" t="s">
        <v>63</v>
      </c>
      <c r="C1317" s="58">
        <v>18</v>
      </c>
      <c r="D1317" s="59">
        <v>12</v>
      </c>
      <c r="E1317" s="59">
        <v>1</v>
      </c>
      <c r="F1317" s="60" t="s">
        <v>62</v>
      </c>
      <c r="G1317" s="58" t="s">
        <v>2</v>
      </c>
      <c r="H1317" s="262"/>
      <c r="I1317" s="262"/>
      <c r="J1317" s="262"/>
      <c r="K1317" s="262"/>
      <c r="L1317" s="262"/>
      <c r="M1317" s="263"/>
      <c r="N1317" s="61">
        <v>674.1</v>
      </c>
      <c r="O1317" s="61">
        <v>674.1</v>
      </c>
      <c r="P1317" s="264"/>
      <c r="Q1317" s="264"/>
      <c r="R1317" s="36">
        <v>0</v>
      </c>
      <c r="S1317" s="37">
        <v>298585.46000000002</v>
      </c>
      <c r="T1317" s="62">
        <v>298.60000000000002</v>
      </c>
      <c r="U1317" s="20"/>
      <c r="V1317" s="17" t="s">
        <v>1</v>
      </c>
      <c r="W1317" s="47">
        <f t="shared" si="42"/>
        <v>44.296098501705984</v>
      </c>
      <c r="X1317" s="47">
        <f t="shared" si="43"/>
        <v>44.296098501705984</v>
      </c>
    </row>
    <row r="1318" spans="1:24" ht="33.75">
      <c r="A1318" s="19"/>
      <c r="B1318" s="57" t="s">
        <v>57</v>
      </c>
      <c r="C1318" s="58">
        <v>18</v>
      </c>
      <c r="D1318" s="59">
        <v>12</v>
      </c>
      <c r="E1318" s="59">
        <v>1</v>
      </c>
      <c r="F1318" s="60" t="s">
        <v>61</v>
      </c>
      <c r="G1318" s="58" t="s">
        <v>2</v>
      </c>
      <c r="H1318" s="262"/>
      <c r="I1318" s="262"/>
      <c r="J1318" s="262"/>
      <c r="K1318" s="262"/>
      <c r="L1318" s="262"/>
      <c r="M1318" s="263"/>
      <c r="N1318" s="61">
        <v>674.1</v>
      </c>
      <c r="O1318" s="61">
        <v>674.1</v>
      </c>
      <c r="P1318" s="264"/>
      <c r="Q1318" s="264"/>
      <c r="R1318" s="36">
        <v>0</v>
      </c>
      <c r="S1318" s="37">
        <v>298585.46000000002</v>
      </c>
      <c r="T1318" s="62">
        <v>298.60000000000002</v>
      </c>
      <c r="U1318" s="20"/>
      <c r="V1318" s="17" t="s">
        <v>1</v>
      </c>
      <c r="W1318" s="47">
        <f t="shared" si="42"/>
        <v>44.296098501705984</v>
      </c>
      <c r="X1318" s="47">
        <f t="shared" si="43"/>
        <v>44.296098501705984</v>
      </c>
    </row>
    <row r="1319" spans="1:24" ht="22.5">
      <c r="A1319" s="19"/>
      <c r="B1319" s="57" t="s">
        <v>22</v>
      </c>
      <c r="C1319" s="58">
        <v>18</v>
      </c>
      <c r="D1319" s="59">
        <v>12</v>
      </c>
      <c r="E1319" s="59">
        <v>1</v>
      </c>
      <c r="F1319" s="60" t="s">
        <v>61</v>
      </c>
      <c r="G1319" s="58" t="s">
        <v>21</v>
      </c>
      <c r="H1319" s="262"/>
      <c r="I1319" s="262"/>
      <c r="J1319" s="262"/>
      <c r="K1319" s="262"/>
      <c r="L1319" s="262"/>
      <c r="M1319" s="263"/>
      <c r="N1319" s="61">
        <v>674.1</v>
      </c>
      <c r="O1319" s="61">
        <v>674.1</v>
      </c>
      <c r="P1319" s="264"/>
      <c r="Q1319" s="264"/>
      <c r="R1319" s="36">
        <v>0</v>
      </c>
      <c r="S1319" s="37">
        <v>298585.46000000002</v>
      </c>
      <c r="T1319" s="62">
        <v>298.60000000000002</v>
      </c>
      <c r="U1319" s="20"/>
      <c r="V1319" s="17" t="s">
        <v>1</v>
      </c>
      <c r="W1319" s="47">
        <f t="shared" si="42"/>
        <v>44.296098501705984</v>
      </c>
      <c r="X1319" s="47">
        <f t="shared" si="43"/>
        <v>44.296098501705984</v>
      </c>
    </row>
    <row r="1320" spans="1:24">
      <c r="A1320" s="19"/>
      <c r="B1320" s="57" t="s">
        <v>20</v>
      </c>
      <c r="C1320" s="58">
        <v>18</v>
      </c>
      <c r="D1320" s="59">
        <v>12</v>
      </c>
      <c r="E1320" s="59">
        <v>1</v>
      </c>
      <c r="F1320" s="60" t="s">
        <v>61</v>
      </c>
      <c r="G1320" s="58" t="s">
        <v>18</v>
      </c>
      <c r="H1320" s="262"/>
      <c r="I1320" s="262"/>
      <c r="J1320" s="262"/>
      <c r="K1320" s="262"/>
      <c r="L1320" s="262"/>
      <c r="M1320" s="263"/>
      <c r="N1320" s="61">
        <v>674.1</v>
      </c>
      <c r="O1320" s="61">
        <v>674.1</v>
      </c>
      <c r="P1320" s="264"/>
      <c r="Q1320" s="264"/>
      <c r="R1320" s="36">
        <v>0</v>
      </c>
      <c r="S1320" s="37">
        <v>298585.46000000002</v>
      </c>
      <c r="T1320" s="62">
        <v>298.60000000000002</v>
      </c>
      <c r="U1320" s="20"/>
      <c r="V1320" s="17" t="s">
        <v>1</v>
      </c>
      <c r="W1320" s="47">
        <f t="shared" si="42"/>
        <v>44.296098501705984</v>
      </c>
      <c r="X1320" s="47">
        <f t="shared" si="43"/>
        <v>44.296098501705984</v>
      </c>
    </row>
    <row r="1321" spans="1:24" ht="90">
      <c r="A1321" s="19"/>
      <c r="B1321" s="57" t="s">
        <v>60</v>
      </c>
      <c r="C1321" s="58">
        <v>18</v>
      </c>
      <c r="D1321" s="59">
        <v>12</v>
      </c>
      <c r="E1321" s="59">
        <v>1</v>
      </c>
      <c r="F1321" s="60" t="s">
        <v>59</v>
      </c>
      <c r="G1321" s="58" t="s">
        <v>2</v>
      </c>
      <c r="H1321" s="262"/>
      <c r="I1321" s="262"/>
      <c r="J1321" s="262"/>
      <c r="K1321" s="262"/>
      <c r="L1321" s="262"/>
      <c r="M1321" s="263"/>
      <c r="N1321" s="61">
        <v>3217.2</v>
      </c>
      <c r="O1321" s="61">
        <v>3217.2</v>
      </c>
      <c r="P1321" s="264"/>
      <c r="Q1321" s="264"/>
      <c r="R1321" s="36">
        <v>0</v>
      </c>
      <c r="S1321" s="37">
        <v>3028138.67</v>
      </c>
      <c r="T1321" s="62">
        <v>3028.1</v>
      </c>
      <c r="U1321" s="20"/>
      <c r="V1321" s="17" t="s">
        <v>1</v>
      </c>
      <c r="W1321" s="47">
        <f t="shared" si="42"/>
        <v>94.122218077831661</v>
      </c>
      <c r="X1321" s="47">
        <f t="shared" si="43"/>
        <v>94.122218077831661</v>
      </c>
    </row>
    <row r="1322" spans="1:24" ht="22.5">
      <c r="A1322" s="19"/>
      <c r="B1322" s="57" t="s">
        <v>44</v>
      </c>
      <c r="C1322" s="58">
        <v>18</v>
      </c>
      <c r="D1322" s="59">
        <v>12</v>
      </c>
      <c r="E1322" s="59">
        <v>1</v>
      </c>
      <c r="F1322" s="60" t="s">
        <v>58</v>
      </c>
      <c r="G1322" s="58" t="s">
        <v>2</v>
      </c>
      <c r="H1322" s="262"/>
      <c r="I1322" s="262"/>
      <c r="J1322" s="262"/>
      <c r="K1322" s="262"/>
      <c r="L1322" s="262"/>
      <c r="M1322" s="263"/>
      <c r="N1322" s="61">
        <v>1764.5</v>
      </c>
      <c r="O1322" s="61">
        <v>1764.5</v>
      </c>
      <c r="P1322" s="264"/>
      <c r="Q1322" s="264"/>
      <c r="R1322" s="36">
        <v>0</v>
      </c>
      <c r="S1322" s="37">
        <v>1764468.55</v>
      </c>
      <c r="T1322" s="62">
        <v>1764.4</v>
      </c>
      <c r="U1322" s="20"/>
      <c r="V1322" s="17" t="s">
        <v>1</v>
      </c>
      <c r="W1322" s="47">
        <f t="shared" si="42"/>
        <v>99.994332672145092</v>
      </c>
      <c r="X1322" s="47">
        <f t="shared" si="43"/>
        <v>99.994332672145092</v>
      </c>
    </row>
    <row r="1323" spans="1:24" ht="22.5">
      <c r="A1323" s="19"/>
      <c r="B1323" s="57" t="s">
        <v>22</v>
      </c>
      <c r="C1323" s="58">
        <v>18</v>
      </c>
      <c r="D1323" s="59">
        <v>12</v>
      </c>
      <c r="E1323" s="59">
        <v>1</v>
      </c>
      <c r="F1323" s="60" t="s">
        <v>58</v>
      </c>
      <c r="G1323" s="58" t="s">
        <v>21</v>
      </c>
      <c r="H1323" s="262"/>
      <c r="I1323" s="262"/>
      <c r="J1323" s="262"/>
      <c r="K1323" s="262"/>
      <c r="L1323" s="262"/>
      <c r="M1323" s="263"/>
      <c r="N1323" s="61">
        <v>1764.5</v>
      </c>
      <c r="O1323" s="61">
        <v>1764.5</v>
      </c>
      <c r="P1323" s="264"/>
      <c r="Q1323" s="264"/>
      <c r="R1323" s="36">
        <v>0</v>
      </c>
      <c r="S1323" s="37">
        <v>1764468.55</v>
      </c>
      <c r="T1323" s="62">
        <v>1764.4</v>
      </c>
      <c r="U1323" s="20"/>
      <c r="V1323" s="17" t="s">
        <v>1</v>
      </c>
      <c r="W1323" s="47">
        <f t="shared" si="42"/>
        <v>99.994332672145092</v>
      </c>
      <c r="X1323" s="47">
        <f t="shared" si="43"/>
        <v>99.994332672145092</v>
      </c>
    </row>
    <row r="1324" spans="1:24">
      <c r="A1324" s="19"/>
      <c r="B1324" s="57" t="s">
        <v>20</v>
      </c>
      <c r="C1324" s="58">
        <v>18</v>
      </c>
      <c r="D1324" s="59">
        <v>12</v>
      </c>
      <c r="E1324" s="59">
        <v>1</v>
      </c>
      <c r="F1324" s="60" t="s">
        <v>58</v>
      </c>
      <c r="G1324" s="58" t="s">
        <v>18</v>
      </c>
      <c r="H1324" s="262"/>
      <c r="I1324" s="262"/>
      <c r="J1324" s="262"/>
      <c r="K1324" s="262"/>
      <c r="L1324" s="262"/>
      <c r="M1324" s="263"/>
      <c r="N1324" s="61">
        <v>1764.5</v>
      </c>
      <c r="O1324" s="61">
        <v>1764.5</v>
      </c>
      <c r="P1324" s="264"/>
      <c r="Q1324" s="264"/>
      <c r="R1324" s="36">
        <v>0</v>
      </c>
      <c r="S1324" s="37">
        <v>1764468.55</v>
      </c>
      <c r="T1324" s="62">
        <v>1764.4</v>
      </c>
      <c r="U1324" s="20"/>
      <c r="V1324" s="17" t="s">
        <v>1</v>
      </c>
      <c r="W1324" s="47">
        <f t="shared" si="42"/>
        <v>99.994332672145092</v>
      </c>
      <c r="X1324" s="47">
        <f t="shared" si="43"/>
        <v>99.994332672145092</v>
      </c>
    </row>
    <row r="1325" spans="1:24" ht="33.75">
      <c r="A1325" s="19"/>
      <c r="B1325" s="57" t="s">
        <v>57</v>
      </c>
      <c r="C1325" s="58">
        <v>18</v>
      </c>
      <c r="D1325" s="59">
        <v>12</v>
      </c>
      <c r="E1325" s="59">
        <v>1</v>
      </c>
      <c r="F1325" s="60" t="s">
        <v>56</v>
      </c>
      <c r="G1325" s="58" t="s">
        <v>2</v>
      </c>
      <c r="H1325" s="262"/>
      <c r="I1325" s="262"/>
      <c r="J1325" s="262"/>
      <c r="K1325" s="262"/>
      <c r="L1325" s="262"/>
      <c r="M1325" s="263"/>
      <c r="N1325" s="61">
        <v>1452.7</v>
      </c>
      <c r="O1325" s="61">
        <v>1452.7</v>
      </c>
      <c r="P1325" s="264"/>
      <c r="Q1325" s="264"/>
      <c r="R1325" s="36">
        <v>0</v>
      </c>
      <c r="S1325" s="37">
        <v>1263670.1200000001</v>
      </c>
      <c r="T1325" s="62">
        <v>1263.7</v>
      </c>
      <c r="U1325" s="20"/>
      <c r="V1325" s="17" t="s">
        <v>1</v>
      </c>
      <c r="W1325" s="47">
        <f t="shared" si="42"/>
        <v>86.989743236731599</v>
      </c>
      <c r="X1325" s="47">
        <f t="shared" si="43"/>
        <v>86.989743236731599</v>
      </c>
    </row>
    <row r="1326" spans="1:24" ht="22.5">
      <c r="A1326" s="19"/>
      <c r="B1326" s="24" t="s">
        <v>22</v>
      </c>
      <c r="C1326" s="31">
        <v>18</v>
      </c>
      <c r="D1326" s="32">
        <v>12</v>
      </c>
      <c r="E1326" s="32">
        <v>1</v>
      </c>
      <c r="F1326" s="30" t="s">
        <v>56</v>
      </c>
      <c r="G1326" s="31" t="s">
        <v>21</v>
      </c>
      <c r="H1326" s="299"/>
      <c r="I1326" s="299"/>
      <c r="J1326" s="299"/>
      <c r="K1326" s="299"/>
      <c r="L1326" s="299"/>
      <c r="M1326" s="300"/>
      <c r="N1326" s="46">
        <v>1452.7</v>
      </c>
      <c r="O1326" s="46">
        <v>1452.7</v>
      </c>
      <c r="P1326" s="301"/>
      <c r="Q1326" s="301"/>
      <c r="R1326" s="36">
        <v>0</v>
      </c>
      <c r="S1326" s="37">
        <v>1263670.1200000001</v>
      </c>
      <c r="T1326" s="41">
        <v>1263.7</v>
      </c>
      <c r="U1326" s="20"/>
      <c r="V1326" s="17" t="s">
        <v>1</v>
      </c>
      <c r="W1326" s="47">
        <f t="shared" si="42"/>
        <v>86.989743236731599</v>
      </c>
      <c r="X1326" s="47">
        <f t="shared" si="43"/>
        <v>86.989743236731599</v>
      </c>
    </row>
    <row r="1327" spans="1:24">
      <c r="A1327" s="19"/>
      <c r="B1327" s="24" t="s">
        <v>20</v>
      </c>
      <c r="C1327" s="31">
        <v>18</v>
      </c>
      <c r="D1327" s="32">
        <v>12</v>
      </c>
      <c r="E1327" s="32">
        <v>1</v>
      </c>
      <c r="F1327" s="30" t="s">
        <v>56</v>
      </c>
      <c r="G1327" s="31" t="s">
        <v>18</v>
      </c>
      <c r="H1327" s="299"/>
      <c r="I1327" s="299"/>
      <c r="J1327" s="299"/>
      <c r="K1327" s="299"/>
      <c r="L1327" s="299"/>
      <c r="M1327" s="300"/>
      <c r="N1327" s="46">
        <v>1452.7</v>
      </c>
      <c r="O1327" s="46">
        <v>1452.7</v>
      </c>
      <c r="P1327" s="301"/>
      <c r="Q1327" s="301"/>
      <c r="R1327" s="36">
        <v>0</v>
      </c>
      <c r="S1327" s="37">
        <v>1263670.1200000001</v>
      </c>
      <c r="T1327" s="41">
        <v>1263.7</v>
      </c>
      <c r="U1327" s="20"/>
      <c r="V1327" s="17" t="s">
        <v>1</v>
      </c>
      <c r="W1327" s="47">
        <f t="shared" si="42"/>
        <v>86.989743236731599</v>
      </c>
      <c r="X1327" s="47">
        <f t="shared" si="43"/>
        <v>86.989743236731599</v>
      </c>
    </row>
    <row r="1328" spans="1:24" ht="22.5">
      <c r="A1328" s="19"/>
      <c r="B1328" s="57" t="s">
        <v>55</v>
      </c>
      <c r="C1328" s="58">
        <v>18</v>
      </c>
      <c r="D1328" s="59">
        <v>12</v>
      </c>
      <c r="E1328" s="59">
        <v>1</v>
      </c>
      <c r="F1328" s="60" t="s">
        <v>54</v>
      </c>
      <c r="G1328" s="58" t="s">
        <v>2</v>
      </c>
      <c r="H1328" s="262"/>
      <c r="I1328" s="262"/>
      <c r="J1328" s="262"/>
      <c r="K1328" s="262"/>
      <c r="L1328" s="262"/>
      <c r="M1328" s="263"/>
      <c r="N1328" s="61">
        <v>150</v>
      </c>
      <c r="O1328" s="61">
        <v>150</v>
      </c>
      <c r="P1328" s="264"/>
      <c r="Q1328" s="264"/>
      <c r="R1328" s="36">
        <v>0</v>
      </c>
      <c r="S1328" s="37">
        <v>0</v>
      </c>
      <c r="T1328" s="62">
        <v>0</v>
      </c>
      <c r="U1328" s="20"/>
      <c r="V1328" s="17" t="s">
        <v>1</v>
      </c>
      <c r="W1328" s="47">
        <f t="shared" si="42"/>
        <v>0</v>
      </c>
      <c r="X1328" s="47">
        <f t="shared" si="43"/>
        <v>0</v>
      </c>
    </row>
    <row r="1329" spans="1:24" ht="33.75">
      <c r="A1329" s="19"/>
      <c r="B1329" s="57" t="s">
        <v>53</v>
      </c>
      <c r="C1329" s="58">
        <v>18</v>
      </c>
      <c r="D1329" s="59">
        <v>12</v>
      </c>
      <c r="E1329" s="59">
        <v>1</v>
      </c>
      <c r="F1329" s="60" t="s">
        <v>52</v>
      </c>
      <c r="G1329" s="58" t="s">
        <v>2</v>
      </c>
      <c r="H1329" s="262"/>
      <c r="I1329" s="262"/>
      <c r="J1329" s="262"/>
      <c r="K1329" s="262"/>
      <c r="L1329" s="262"/>
      <c r="M1329" s="263"/>
      <c r="N1329" s="61">
        <v>150</v>
      </c>
      <c r="O1329" s="61">
        <v>150</v>
      </c>
      <c r="P1329" s="264"/>
      <c r="Q1329" s="264"/>
      <c r="R1329" s="36">
        <v>0</v>
      </c>
      <c r="S1329" s="37">
        <v>0</v>
      </c>
      <c r="T1329" s="62">
        <v>0</v>
      </c>
      <c r="U1329" s="20"/>
      <c r="V1329" s="17" t="s">
        <v>1</v>
      </c>
      <c r="W1329" s="47">
        <f t="shared" si="42"/>
        <v>0</v>
      </c>
      <c r="X1329" s="47">
        <f t="shared" si="43"/>
        <v>0</v>
      </c>
    </row>
    <row r="1330" spans="1:24" ht="22.5">
      <c r="A1330" s="19"/>
      <c r="B1330" s="57" t="s">
        <v>22</v>
      </c>
      <c r="C1330" s="58">
        <v>18</v>
      </c>
      <c r="D1330" s="59">
        <v>12</v>
      </c>
      <c r="E1330" s="59">
        <v>1</v>
      </c>
      <c r="F1330" s="60" t="s">
        <v>52</v>
      </c>
      <c r="G1330" s="58" t="s">
        <v>21</v>
      </c>
      <c r="H1330" s="262"/>
      <c r="I1330" s="262"/>
      <c r="J1330" s="262"/>
      <c r="K1330" s="262"/>
      <c r="L1330" s="262"/>
      <c r="M1330" s="263"/>
      <c r="N1330" s="61">
        <v>150</v>
      </c>
      <c r="O1330" s="61">
        <v>150</v>
      </c>
      <c r="P1330" s="264"/>
      <c r="Q1330" s="264"/>
      <c r="R1330" s="36">
        <v>0</v>
      </c>
      <c r="S1330" s="37">
        <v>0</v>
      </c>
      <c r="T1330" s="62">
        <v>0</v>
      </c>
      <c r="U1330" s="20"/>
      <c r="V1330" s="17" t="s">
        <v>1</v>
      </c>
      <c r="W1330" s="47">
        <f t="shared" si="42"/>
        <v>0</v>
      </c>
      <c r="X1330" s="47">
        <f t="shared" si="43"/>
        <v>0</v>
      </c>
    </row>
    <row r="1331" spans="1:24">
      <c r="A1331" s="19"/>
      <c r="B1331" s="57" t="s">
        <v>20</v>
      </c>
      <c r="C1331" s="58">
        <v>18</v>
      </c>
      <c r="D1331" s="59">
        <v>12</v>
      </c>
      <c r="E1331" s="59">
        <v>1</v>
      </c>
      <c r="F1331" s="60" t="s">
        <v>52</v>
      </c>
      <c r="G1331" s="58" t="s">
        <v>18</v>
      </c>
      <c r="H1331" s="262"/>
      <c r="I1331" s="262"/>
      <c r="J1331" s="262"/>
      <c r="K1331" s="262"/>
      <c r="L1331" s="262"/>
      <c r="M1331" s="263"/>
      <c r="N1331" s="61">
        <v>150</v>
      </c>
      <c r="O1331" s="61">
        <v>150</v>
      </c>
      <c r="P1331" s="264"/>
      <c r="Q1331" s="264"/>
      <c r="R1331" s="36">
        <v>0</v>
      </c>
      <c r="S1331" s="37">
        <v>0</v>
      </c>
      <c r="T1331" s="62">
        <v>0</v>
      </c>
      <c r="U1331" s="20"/>
      <c r="V1331" s="17" t="s">
        <v>1</v>
      </c>
      <c r="W1331" s="47">
        <f t="shared" si="42"/>
        <v>0</v>
      </c>
      <c r="X1331" s="47">
        <f t="shared" si="43"/>
        <v>0</v>
      </c>
    </row>
    <row r="1332" spans="1:24">
      <c r="A1332" s="19"/>
      <c r="B1332" s="57" t="s">
        <v>51</v>
      </c>
      <c r="C1332" s="58">
        <v>18</v>
      </c>
      <c r="D1332" s="59">
        <v>12</v>
      </c>
      <c r="E1332" s="59">
        <v>2</v>
      </c>
      <c r="F1332" s="60" t="s">
        <v>15</v>
      </c>
      <c r="G1332" s="58" t="s">
        <v>2</v>
      </c>
      <c r="H1332" s="262"/>
      <c r="I1332" s="262"/>
      <c r="J1332" s="262"/>
      <c r="K1332" s="262"/>
      <c r="L1332" s="262"/>
      <c r="M1332" s="263"/>
      <c r="N1332" s="61">
        <v>8858.4</v>
      </c>
      <c r="O1332" s="61">
        <v>8858.4</v>
      </c>
      <c r="P1332" s="264"/>
      <c r="Q1332" s="264"/>
      <c r="R1332" s="36">
        <v>0</v>
      </c>
      <c r="S1332" s="37">
        <v>7879149.2300000004</v>
      </c>
      <c r="T1332" s="62">
        <v>7879.1</v>
      </c>
      <c r="U1332" s="20"/>
      <c r="V1332" s="17" t="s">
        <v>1</v>
      </c>
      <c r="W1332" s="47">
        <f t="shared" si="42"/>
        <v>88.944956199765201</v>
      </c>
      <c r="X1332" s="47">
        <f t="shared" si="43"/>
        <v>88.944956199765201</v>
      </c>
    </row>
    <row r="1333" spans="1:24" ht="22.5">
      <c r="A1333" s="19"/>
      <c r="B1333" s="57" t="s">
        <v>14</v>
      </c>
      <c r="C1333" s="58">
        <v>18</v>
      </c>
      <c r="D1333" s="59">
        <v>12</v>
      </c>
      <c r="E1333" s="59">
        <v>2</v>
      </c>
      <c r="F1333" s="60" t="s">
        <v>13</v>
      </c>
      <c r="G1333" s="58" t="s">
        <v>2</v>
      </c>
      <c r="H1333" s="262"/>
      <c r="I1333" s="262"/>
      <c r="J1333" s="262"/>
      <c r="K1333" s="262"/>
      <c r="L1333" s="262"/>
      <c r="M1333" s="263"/>
      <c r="N1333" s="61">
        <v>8858.4</v>
      </c>
      <c r="O1333" s="61">
        <v>8858.4</v>
      </c>
      <c r="P1333" s="264"/>
      <c r="Q1333" s="264"/>
      <c r="R1333" s="36">
        <v>0</v>
      </c>
      <c r="S1333" s="37">
        <v>7879149.2300000004</v>
      </c>
      <c r="T1333" s="62">
        <v>7879.1</v>
      </c>
      <c r="U1333" s="20"/>
      <c r="V1333" s="17" t="s">
        <v>1</v>
      </c>
      <c r="W1333" s="47">
        <f t="shared" si="42"/>
        <v>88.944956199765201</v>
      </c>
      <c r="X1333" s="47">
        <f t="shared" si="43"/>
        <v>88.944956199765201</v>
      </c>
    </row>
    <row r="1334" spans="1:24" ht="33.75">
      <c r="A1334" s="19"/>
      <c r="B1334" s="57" t="s">
        <v>50</v>
      </c>
      <c r="C1334" s="58">
        <v>18</v>
      </c>
      <c r="D1334" s="59">
        <v>12</v>
      </c>
      <c r="E1334" s="59">
        <v>2</v>
      </c>
      <c r="F1334" s="60" t="s">
        <v>49</v>
      </c>
      <c r="G1334" s="58" t="s">
        <v>2</v>
      </c>
      <c r="H1334" s="262"/>
      <c r="I1334" s="262"/>
      <c r="J1334" s="262"/>
      <c r="K1334" s="262"/>
      <c r="L1334" s="262"/>
      <c r="M1334" s="263"/>
      <c r="N1334" s="61">
        <v>8858.4</v>
      </c>
      <c r="O1334" s="61">
        <v>8858.4</v>
      </c>
      <c r="P1334" s="264"/>
      <c r="Q1334" s="264"/>
      <c r="R1334" s="36">
        <v>0</v>
      </c>
      <c r="S1334" s="37">
        <v>7879149.2300000004</v>
      </c>
      <c r="T1334" s="62">
        <v>7879.1</v>
      </c>
      <c r="U1334" s="20"/>
      <c r="V1334" s="17" t="s">
        <v>1</v>
      </c>
      <c r="W1334" s="47">
        <f t="shared" si="42"/>
        <v>88.944956199765201</v>
      </c>
      <c r="X1334" s="47">
        <f t="shared" si="43"/>
        <v>88.944956199765201</v>
      </c>
    </row>
    <row r="1335" spans="1:24" ht="45">
      <c r="A1335" s="19"/>
      <c r="B1335" s="57" t="s">
        <v>48</v>
      </c>
      <c r="C1335" s="58">
        <v>18</v>
      </c>
      <c r="D1335" s="59">
        <v>12</v>
      </c>
      <c r="E1335" s="59">
        <v>2</v>
      </c>
      <c r="F1335" s="60" t="s">
        <v>47</v>
      </c>
      <c r="G1335" s="58" t="s">
        <v>2</v>
      </c>
      <c r="H1335" s="262"/>
      <c r="I1335" s="262"/>
      <c r="J1335" s="262"/>
      <c r="K1335" s="262"/>
      <c r="L1335" s="262"/>
      <c r="M1335" s="263"/>
      <c r="N1335" s="61">
        <v>8538.4</v>
      </c>
      <c r="O1335" s="61">
        <v>8538.4</v>
      </c>
      <c r="P1335" s="264"/>
      <c r="Q1335" s="264"/>
      <c r="R1335" s="36">
        <v>0</v>
      </c>
      <c r="S1335" s="37">
        <v>7559179.2300000004</v>
      </c>
      <c r="T1335" s="62">
        <v>7559.2</v>
      </c>
      <c r="U1335" s="20"/>
      <c r="V1335" s="17" t="s">
        <v>1</v>
      </c>
      <c r="W1335" s="47">
        <f t="shared" si="42"/>
        <v>88.531809238264785</v>
      </c>
      <c r="X1335" s="47">
        <f t="shared" si="43"/>
        <v>88.531809238264785</v>
      </c>
    </row>
    <row r="1336" spans="1:24" ht="56.25">
      <c r="A1336" s="19"/>
      <c r="B1336" s="57" t="s">
        <v>46</v>
      </c>
      <c r="C1336" s="58">
        <v>18</v>
      </c>
      <c r="D1336" s="59">
        <v>12</v>
      </c>
      <c r="E1336" s="59">
        <v>2</v>
      </c>
      <c r="F1336" s="60" t="s">
        <v>45</v>
      </c>
      <c r="G1336" s="58" t="s">
        <v>2</v>
      </c>
      <c r="H1336" s="262"/>
      <c r="I1336" s="262"/>
      <c r="J1336" s="262"/>
      <c r="K1336" s="262"/>
      <c r="L1336" s="262"/>
      <c r="M1336" s="263"/>
      <c r="N1336" s="61">
        <v>2784.6</v>
      </c>
      <c r="O1336" s="61">
        <v>2784.6</v>
      </c>
      <c r="P1336" s="264"/>
      <c r="Q1336" s="264"/>
      <c r="R1336" s="36">
        <v>0</v>
      </c>
      <c r="S1336" s="37">
        <v>2784600</v>
      </c>
      <c r="T1336" s="62">
        <v>2784.6</v>
      </c>
      <c r="U1336" s="20"/>
      <c r="V1336" s="17" t="s">
        <v>1</v>
      </c>
      <c r="W1336" s="47">
        <f t="shared" si="42"/>
        <v>100</v>
      </c>
      <c r="X1336" s="47">
        <f t="shared" si="43"/>
        <v>100</v>
      </c>
    </row>
    <row r="1337" spans="1:24" ht="22.5">
      <c r="A1337" s="19"/>
      <c r="B1337" s="57" t="s">
        <v>37</v>
      </c>
      <c r="C1337" s="58">
        <v>18</v>
      </c>
      <c r="D1337" s="59">
        <v>12</v>
      </c>
      <c r="E1337" s="59">
        <v>2</v>
      </c>
      <c r="F1337" s="60" t="s">
        <v>45</v>
      </c>
      <c r="G1337" s="58" t="s">
        <v>36</v>
      </c>
      <c r="H1337" s="262"/>
      <c r="I1337" s="262"/>
      <c r="J1337" s="262"/>
      <c r="K1337" s="262"/>
      <c r="L1337" s="262"/>
      <c r="M1337" s="263"/>
      <c r="N1337" s="61">
        <v>2784.6</v>
      </c>
      <c r="O1337" s="61">
        <v>2784.6</v>
      </c>
      <c r="P1337" s="264"/>
      <c r="Q1337" s="264"/>
      <c r="R1337" s="36">
        <v>0</v>
      </c>
      <c r="S1337" s="37">
        <v>2784600</v>
      </c>
      <c r="T1337" s="62">
        <v>2784.6</v>
      </c>
      <c r="U1337" s="20"/>
      <c r="V1337" s="17" t="s">
        <v>1</v>
      </c>
      <c r="W1337" s="47">
        <f t="shared" si="42"/>
        <v>100</v>
      </c>
      <c r="X1337" s="47">
        <f t="shared" si="43"/>
        <v>100</v>
      </c>
    </row>
    <row r="1338" spans="1:24" ht="22.5">
      <c r="A1338" s="19"/>
      <c r="B1338" s="57" t="s">
        <v>35</v>
      </c>
      <c r="C1338" s="58">
        <v>18</v>
      </c>
      <c r="D1338" s="59">
        <v>12</v>
      </c>
      <c r="E1338" s="59">
        <v>2</v>
      </c>
      <c r="F1338" s="60" t="s">
        <v>45</v>
      </c>
      <c r="G1338" s="58" t="s">
        <v>33</v>
      </c>
      <c r="H1338" s="262"/>
      <c r="I1338" s="262"/>
      <c r="J1338" s="262"/>
      <c r="K1338" s="262"/>
      <c r="L1338" s="262"/>
      <c r="M1338" s="263"/>
      <c r="N1338" s="61">
        <v>2784.6</v>
      </c>
      <c r="O1338" s="61">
        <v>2784.6</v>
      </c>
      <c r="P1338" s="264"/>
      <c r="Q1338" s="264"/>
      <c r="R1338" s="36">
        <v>0</v>
      </c>
      <c r="S1338" s="37">
        <v>2784600</v>
      </c>
      <c r="T1338" s="62">
        <v>2784.6</v>
      </c>
      <c r="U1338" s="20"/>
      <c r="V1338" s="17" t="s">
        <v>1</v>
      </c>
      <c r="W1338" s="47">
        <f t="shared" si="42"/>
        <v>100</v>
      </c>
      <c r="X1338" s="47">
        <f t="shared" si="43"/>
        <v>100</v>
      </c>
    </row>
    <row r="1339" spans="1:24" ht="22.5">
      <c r="A1339" s="19"/>
      <c r="B1339" s="57" t="s">
        <v>44</v>
      </c>
      <c r="C1339" s="58">
        <v>18</v>
      </c>
      <c r="D1339" s="59">
        <v>12</v>
      </c>
      <c r="E1339" s="59">
        <v>2</v>
      </c>
      <c r="F1339" s="60" t="s">
        <v>43</v>
      </c>
      <c r="G1339" s="58" t="s">
        <v>2</v>
      </c>
      <c r="H1339" s="262"/>
      <c r="I1339" s="262"/>
      <c r="J1339" s="262"/>
      <c r="K1339" s="262"/>
      <c r="L1339" s="262"/>
      <c r="M1339" s="263"/>
      <c r="N1339" s="61">
        <v>3099.6</v>
      </c>
      <c r="O1339" s="61">
        <v>3099.6</v>
      </c>
      <c r="P1339" s="264"/>
      <c r="Q1339" s="264"/>
      <c r="R1339" s="36">
        <v>0</v>
      </c>
      <c r="S1339" s="37">
        <v>3099572.95</v>
      </c>
      <c r="T1339" s="62">
        <v>3099.6</v>
      </c>
      <c r="U1339" s="20"/>
      <c r="V1339" s="17" t="s">
        <v>1</v>
      </c>
      <c r="W1339" s="47">
        <f t="shared" si="42"/>
        <v>100</v>
      </c>
      <c r="X1339" s="47">
        <f t="shared" si="43"/>
        <v>100</v>
      </c>
    </row>
    <row r="1340" spans="1:24" ht="22.5">
      <c r="A1340" s="19"/>
      <c r="B1340" s="57" t="s">
        <v>22</v>
      </c>
      <c r="C1340" s="58">
        <v>18</v>
      </c>
      <c r="D1340" s="59">
        <v>12</v>
      </c>
      <c r="E1340" s="59">
        <v>2</v>
      </c>
      <c r="F1340" s="60" t="s">
        <v>43</v>
      </c>
      <c r="G1340" s="58" t="s">
        <v>21</v>
      </c>
      <c r="H1340" s="262"/>
      <c r="I1340" s="262"/>
      <c r="J1340" s="262"/>
      <c r="K1340" s="262"/>
      <c r="L1340" s="262"/>
      <c r="M1340" s="263"/>
      <c r="N1340" s="61">
        <v>3099.6</v>
      </c>
      <c r="O1340" s="61">
        <v>3099.6</v>
      </c>
      <c r="P1340" s="264"/>
      <c r="Q1340" s="264"/>
      <c r="R1340" s="36">
        <v>0</v>
      </c>
      <c r="S1340" s="37">
        <v>3099572.95</v>
      </c>
      <c r="T1340" s="62">
        <v>3099.6</v>
      </c>
      <c r="U1340" s="20"/>
      <c r="V1340" s="17" t="s">
        <v>1</v>
      </c>
      <c r="W1340" s="47">
        <f t="shared" si="42"/>
        <v>100</v>
      </c>
      <c r="X1340" s="47">
        <f t="shared" si="43"/>
        <v>100</v>
      </c>
    </row>
    <row r="1341" spans="1:24">
      <c r="A1341" s="19"/>
      <c r="B1341" s="57" t="s">
        <v>20</v>
      </c>
      <c r="C1341" s="58">
        <v>18</v>
      </c>
      <c r="D1341" s="59">
        <v>12</v>
      </c>
      <c r="E1341" s="59">
        <v>2</v>
      </c>
      <c r="F1341" s="60" t="s">
        <v>43</v>
      </c>
      <c r="G1341" s="58" t="s">
        <v>18</v>
      </c>
      <c r="H1341" s="262"/>
      <c r="I1341" s="262"/>
      <c r="J1341" s="262"/>
      <c r="K1341" s="262"/>
      <c r="L1341" s="262"/>
      <c r="M1341" s="263"/>
      <c r="N1341" s="61">
        <v>3099.6</v>
      </c>
      <c r="O1341" s="61">
        <v>3099.6</v>
      </c>
      <c r="P1341" s="264"/>
      <c r="Q1341" s="264"/>
      <c r="R1341" s="36">
        <v>0</v>
      </c>
      <c r="S1341" s="37">
        <v>3099572.95</v>
      </c>
      <c r="T1341" s="62">
        <v>3099.6</v>
      </c>
      <c r="U1341" s="20"/>
      <c r="V1341" s="17" t="s">
        <v>1</v>
      </c>
      <c r="W1341" s="47">
        <f t="shared" si="42"/>
        <v>100</v>
      </c>
      <c r="X1341" s="47">
        <f t="shared" si="43"/>
        <v>100</v>
      </c>
    </row>
    <row r="1342" spans="1:24" ht="22.5">
      <c r="A1342" s="19"/>
      <c r="B1342" s="57" t="s">
        <v>42</v>
      </c>
      <c r="C1342" s="58">
        <v>18</v>
      </c>
      <c r="D1342" s="59">
        <v>12</v>
      </c>
      <c r="E1342" s="59">
        <v>2</v>
      </c>
      <c r="F1342" s="60" t="s">
        <v>41</v>
      </c>
      <c r="G1342" s="58" t="s">
        <v>2</v>
      </c>
      <c r="H1342" s="262"/>
      <c r="I1342" s="262"/>
      <c r="J1342" s="262"/>
      <c r="K1342" s="262"/>
      <c r="L1342" s="262"/>
      <c r="M1342" s="263"/>
      <c r="N1342" s="61">
        <v>2654.2</v>
      </c>
      <c r="O1342" s="61">
        <v>2654.2</v>
      </c>
      <c r="P1342" s="264"/>
      <c r="Q1342" s="264"/>
      <c r="R1342" s="36">
        <v>0</v>
      </c>
      <c r="S1342" s="37">
        <v>1675006.28</v>
      </c>
      <c r="T1342" s="62">
        <v>1675</v>
      </c>
      <c r="U1342" s="20"/>
      <c r="V1342" s="17" t="s">
        <v>1</v>
      </c>
      <c r="W1342" s="47">
        <f t="shared" si="42"/>
        <v>63.107527691959916</v>
      </c>
      <c r="X1342" s="47">
        <f t="shared" si="43"/>
        <v>63.107527691959916</v>
      </c>
    </row>
    <row r="1343" spans="1:24" ht="22.5">
      <c r="A1343" s="19"/>
      <c r="B1343" s="24" t="s">
        <v>22</v>
      </c>
      <c r="C1343" s="31">
        <v>18</v>
      </c>
      <c r="D1343" s="32">
        <v>12</v>
      </c>
      <c r="E1343" s="32">
        <v>2</v>
      </c>
      <c r="F1343" s="30" t="s">
        <v>41</v>
      </c>
      <c r="G1343" s="31" t="s">
        <v>21</v>
      </c>
      <c r="H1343" s="299"/>
      <c r="I1343" s="299"/>
      <c r="J1343" s="299"/>
      <c r="K1343" s="299"/>
      <c r="L1343" s="299"/>
      <c r="M1343" s="300"/>
      <c r="N1343" s="46">
        <v>2654.2</v>
      </c>
      <c r="O1343" s="46">
        <v>2654.2</v>
      </c>
      <c r="P1343" s="301"/>
      <c r="Q1343" s="301"/>
      <c r="R1343" s="36">
        <v>0</v>
      </c>
      <c r="S1343" s="37">
        <v>1675006.28</v>
      </c>
      <c r="T1343" s="41">
        <v>1675</v>
      </c>
      <c r="U1343" s="20"/>
      <c r="V1343" s="17" t="s">
        <v>1</v>
      </c>
      <c r="W1343" s="47">
        <f t="shared" si="42"/>
        <v>63.107527691959916</v>
      </c>
      <c r="X1343" s="47">
        <f t="shared" si="43"/>
        <v>63.107527691959916</v>
      </c>
    </row>
    <row r="1344" spans="1:24">
      <c r="A1344" s="19"/>
      <c r="B1344" s="24" t="s">
        <v>20</v>
      </c>
      <c r="C1344" s="31">
        <v>18</v>
      </c>
      <c r="D1344" s="32">
        <v>12</v>
      </c>
      <c r="E1344" s="32">
        <v>2</v>
      </c>
      <c r="F1344" s="30" t="s">
        <v>41</v>
      </c>
      <c r="G1344" s="31" t="s">
        <v>18</v>
      </c>
      <c r="H1344" s="299"/>
      <c r="I1344" s="299"/>
      <c r="J1344" s="299"/>
      <c r="K1344" s="299"/>
      <c r="L1344" s="299"/>
      <c r="M1344" s="300"/>
      <c r="N1344" s="46">
        <v>2654.2</v>
      </c>
      <c r="O1344" s="46">
        <v>2654.2</v>
      </c>
      <c r="P1344" s="301"/>
      <c r="Q1344" s="301"/>
      <c r="R1344" s="36">
        <v>0</v>
      </c>
      <c r="S1344" s="37">
        <v>1675006.28</v>
      </c>
      <c r="T1344" s="41">
        <v>1675</v>
      </c>
      <c r="U1344" s="20"/>
      <c r="V1344" s="17" t="s">
        <v>1</v>
      </c>
      <c r="W1344" s="47">
        <f t="shared" si="42"/>
        <v>63.107527691959916</v>
      </c>
      <c r="X1344" s="47">
        <f t="shared" si="43"/>
        <v>63.107527691959916</v>
      </c>
    </row>
    <row r="1345" spans="1:24" ht="45">
      <c r="A1345" s="19"/>
      <c r="B1345" s="57" t="s">
        <v>40</v>
      </c>
      <c r="C1345" s="58">
        <v>18</v>
      </c>
      <c r="D1345" s="59">
        <v>12</v>
      </c>
      <c r="E1345" s="59">
        <v>2</v>
      </c>
      <c r="F1345" s="60" t="s">
        <v>39</v>
      </c>
      <c r="G1345" s="58" t="s">
        <v>2</v>
      </c>
      <c r="H1345" s="262"/>
      <c r="I1345" s="262"/>
      <c r="J1345" s="262"/>
      <c r="K1345" s="262"/>
      <c r="L1345" s="262"/>
      <c r="M1345" s="263"/>
      <c r="N1345" s="61">
        <v>320</v>
      </c>
      <c r="O1345" s="61">
        <v>320</v>
      </c>
      <c r="P1345" s="264"/>
      <c r="Q1345" s="264"/>
      <c r="R1345" s="36">
        <v>0</v>
      </c>
      <c r="S1345" s="37">
        <v>319970</v>
      </c>
      <c r="T1345" s="62">
        <v>319.89999999999998</v>
      </c>
      <c r="U1345" s="20"/>
      <c r="V1345" s="17" t="s">
        <v>1</v>
      </c>
      <c r="W1345" s="47">
        <f t="shared" si="42"/>
        <v>99.96875</v>
      </c>
      <c r="X1345" s="47">
        <f t="shared" si="43"/>
        <v>99.96875</v>
      </c>
    </row>
    <row r="1346" spans="1:24" ht="33.75">
      <c r="A1346" s="19"/>
      <c r="B1346" s="57" t="s">
        <v>38</v>
      </c>
      <c r="C1346" s="58">
        <v>18</v>
      </c>
      <c r="D1346" s="59">
        <v>12</v>
      </c>
      <c r="E1346" s="59">
        <v>2</v>
      </c>
      <c r="F1346" s="60" t="s">
        <v>34</v>
      </c>
      <c r="G1346" s="58" t="s">
        <v>2</v>
      </c>
      <c r="H1346" s="262"/>
      <c r="I1346" s="262"/>
      <c r="J1346" s="262"/>
      <c r="K1346" s="262"/>
      <c r="L1346" s="262"/>
      <c r="M1346" s="263"/>
      <c r="N1346" s="61">
        <v>320</v>
      </c>
      <c r="O1346" s="61">
        <v>320</v>
      </c>
      <c r="P1346" s="264"/>
      <c r="Q1346" s="264"/>
      <c r="R1346" s="36">
        <v>0</v>
      </c>
      <c r="S1346" s="37">
        <v>319970</v>
      </c>
      <c r="T1346" s="62">
        <v>319.89999999999998</v>
      </c>
      <c r="U1346" s="20"/>
      <c r="V1346" s="17" t="s">
        <v>1</v>
      </c>
      <c r="W1346" s="47">
        <f t="shared" si="42"/>
        <v>99.96875</v>
      </c>
      <c r="X1346" s="47">
        <f t="shared" si="43"/>
        <v>99.96875</v>
      </c>
    </row>
    <row r="1347" spans="1:24" ht="22.5">
      <c r="A1347" s="19"/>
      <c r="B1347" s="24" t="s">
        <v>37</v>
      </c>
      <c r="C1347" s="31">
        <v>18</v>
      </c>
      <c r="D1347" s="32">
        <v>12</v>
      </c>
      <c r="E1347" s="32">
        <v>2</v>
      </c>
      <c r="F1347" s="30" t="s">
        <v>34</v>
      </c>
      <c r="G1347" s="31" t="s">
        <v>36</v>
      </c>
      <c r="H1347" s="299"/>
      <c r="I1347" s="299"/>
      <c r="J1347" s="299"/>
      <c r="K1347" s="299"/>
      <c r="L1347" s="299"/>
      <c r="M1347" s="300"/>
      <c r="N1347" s="46">
        <v>320</v>
      </c>
      <c r="O1347" s="46">
        <v>320</v>
      </c>
      <c r="P1347" s="301"/>
      <c r="Q1347" s="301"/>
      <c r="R1347" s="36">
        <v>0</v>
      </c>
      <c r="S1347" s="37">
        <v>319970</v>
      </c>
      <c r="T1347" s="41">
        <v>319.89999999999998</v>
      </c>
      <c r="U1347" s="20"/>
      <c r="V1347" s="17" t="s">
        <v>1</v>
      </c>
      <c r="W1347" s="47">
        <f t="shared" si="42"/>
        <v>99.96875</v>
      </c>
      <c r="X1347" s="47">
        <f t="shared" si="43"/>
        <v>99.96875</v>
      </c>
    </row>
    <row r="1348" spans="1:24" ht="22.5">
      <c r="A1348" s="19"/>
      <c r="B1348" s="24" t="s">
        <v>35</v>
      </c>
      <c r="C1348" s="31">
        <v>18</v>
      </c>
      <c r="D1348" s="32">
        <v>12</v>
      </c>
      <c r="E1348" s="32">
        <v>2</v>
      </c>
      <c r="F1348" s="30" t="s">
        <v>34</v>
      </c>
      <c r="G1348" s="31" t="s">
        <v>33</v>
      </c>
      <c r="H1348" s="299"/>
      <c r="I1348" s="299"/>
      <c r="J1348" s="299"/>
      <c r="K1348" s="299"/>
      <c r="L1348" s="299"/>
      <c r="M1348" s="300"/>
      <c r="N1348" s="46">
        <v>320</v>
      </c>
      <c r="O1348" s="46">
        <v>320</v>
      </c>
      <c r="P1348" s="301"/>
      <c r="Q1348" s="301"/>
      <c r="R1348" s="36">
        <v>0</v>
      </c>
      <c r="S1348" s="37">
        <v>319970</v>
      </c>
      <c r="T1348" s="41">
        <v>319.89999999999998</v>
      </c>
      <c r="U1348" s="20"/>
      <c r="V1348" s="17" t="s">
        <v>1</v>
      </c>
      <c r="W1348" s="47">
        <f t="shared" si="42"/>
        <v>99.96875</v>
      </c>
      <c r="X1348" s="47">
        <f t="shared" si="43"/>
        <v>99.96875</v>
      </c>
    </row>
    <row r="1349" spans="1:24" ht="22.5">
      <c r="A1349" s="19"/>
      <c r="B1349" s="57" t="s">
        <v>32</v>
      </c>
      <c r="C1349" s="58">
        <v>18</v>
      </c>
      <c r="D1349" s="59">
        <v>12</v>
      </c>
      <c r="E1349" s="59">
        <v>4</v>
      </c>
      <c r="F1349" s="60" t="s">
        <v>15</v>
      </c>
      <c r="G1349" s="58" t="s">
        <v>2</v>
      </c>
      <c r="H1349" s="262"/>
      <c r="I1349" s="262"/>
      <c r="J1349" s="262"/>
      <c r="K1349" s="262"/>
      <c r="L1349" s="262"/>
      <c r="M1349" s="263"/>
      <c r="N1349" s="61">
        <v>50</v>
      </c>
      <c r="O1349" s="61">
        <v>50</v>
      </c>
      <c r="P1349" s="264"/>
      <c r="Q1349" s="264"/>
      <c r="R1349" s="36">
        <v>0</v>
      </c>
      <c r="S1349" s="37">
        <v>0</v>
      </c>
      <c r="T1349" s="62">
        <v>0</v>
      </c>
      <c r="U1349" s="20"/>
      <c r="V1349" s="17" t="s">
        <v>1</v>
      </c>
      <c r="W1349" s="47">
        <f t="shared" ref="W1349:W1367" si="44">SUM(T1349/N1349*100)</f>
        <v>0</v>
      </c>
      <c r="X1349" s="47">
        <f t="shared" ref="X1349:X1367" si="45">SUM(T1349/O1349*100)</f>
        <v>0</v>
      </c>
    </row>
    <row r="1350" spans="1:24" ht="22.5">
      <c r="A1350" s="19"/>
      <c r="B1350" s="57" t="s">
        <v>31</v>
      </c>
      <c r="C1350" s="58">
        <v>18</v>
      </c>
      <c r="D1350" s="59">
        <v>12</v>
      </c>
      <c r="E1350" s="59">
        <v>4</v>
      </c>
      <c r="F1350" s="60" t="s">
        <v>30</v>
      </c>
      <c r="G1350" s="58" t="s">
        <v>2</v>
      </c>
      <c r="H1350" s="262"/>
      <c r="I1350" s="262"/>
      <c r="J1350" s="262"/>
      <c r="K1350" s="262"/>
      <c r="L1350" s="262"/>
      <c r="M1350" s="263"/>
      <c r="N1350" s="61">
        <v>50</v>
      </c>
      <c r="O1350" s="61">
        <v>50</v>
      </c>
      <c r="P1350" s="264"/>
      <c r="Q1350" s="264"/>
      <c r="R1350" s="36">
        <v>0</v>
      </c>
      <c r="S1350" s="37">
        <v>0</v>
      </c>
      <c r="T1350" s="62">
        <v>0</v>
      </c>
      <c r="U1350" s="20"/>
      <c r="V1350" s="17" t="s">
        <v>1</v>
      </c>
      <c r="W1350" s="47">
        <f t="shared" si="44"/>
        <v>0</v>
      </c>
      <c r="X1350" s="47">
        <f t="shared" si="45"/>
        <v>0</v>
      </c>
    </row>
    <row r="1351" spans="1:24">
      <c r="A1351" s="19"/>
      <c r="B1351" s="57" t="s">
        <v>29</v>
      </c>
      <c r="C1351" s="58">
        <v>18</v>
      </c>
      <c r="D1351" s="59">
        <v>12</v>
      </c>
      <c r="E1351" s="59">
        <v>4</v>
      </c>
      <c r="F1351" s="60" t="s">
        <v>28</v>
      </c>
      <c r="G1351" s="58" t="s">
        <v>2</v>
      </c>
      <c r="H1351" s="262"/>
      <c r="I1351" s="262"/>
      <c r="J1351" s="262"/>
      <c r="K1351" s="262"/>
      <c r="L1351" s="262"/>
      <c r="M1351" s="263"/>
      <c r="N1351" s="61">
        <v>50</v>
      </c>
      <c r="O1351" s="61">
        <v>50</v>
      </c>
      <c r="P1351" s="264"/>
      <c r="Q1351" s="264"/>
      <c r="R1351" s="36">
        <v>0</v>
      </c>
      <c r="S1351" s="37">
        <v>0</v>
      </c>
      <c r="T1351" s="62">
        <v>0</v>
      </c>
      <c r="U1351" s="20"/>
      <c r="V1351" s="17" t="s">
        <v>1</v>
      </c>
      <c r="W1351" s="47">
        <f t="shared" si="44"/>
        <v>0</v>
      </c>
      <c r="X1351" s="47">
        <f t="shared" si="45"/>
        <v>0</v>
      </c>
    </row>
    <row r="1352" spans="1:24" ht="45">
      <c r="A1352" s="19"/>
      <c r="B1352" s="57" t="s">
        <v>27</v>
      </c>
      <c r="C1352" s="58">
        <v>18</v>
      </c>
      <c r="D1352" s="59">
        <v>12</v>
      </c>
      <c r="E1352" s="59">
        <v>4</v>
      </c>
      <c r="F1352" s="60" t="s">
        <v>26</v>
      </c>
      <c r="G1352" s="58" t="s">
        <v>2</v>
      </c>
      <c r="H1352" s="262"/>
      <c r="I1352" s="262"/>
      <c r="J1352" s="262"/>
      <c r="K1352" s="262"/>
      <c r="L1352" s="262"/>
      <c r="M1352" s="263"/>
      <c r="N1352" s="61">
        <v>50</v>
      </c>
      <c r="O1352" s="61">
        <v>50</v>
      </c>
      <c r="P1352" s="264"/>
      <c r="Q1352" s="264"/>
      <c r="R1352" s="36">
        <v>0</v>
      </c>
      <c r="S1352" s="37">
        <v>0</v>
      </c>
      <c r="T1352" s="62">
        <v>0</v>
      </c>
      <c r="U1352" s="20"/>
      <c r="V1352" s="17" t="s">
        <v>1</v>
      </c>
      <c r="W1352" s="47">
        <f t="shared" si="44"/>
        <v>0</v>
      </c>
      <c r="X1352" s="47">
        <f t="shared" si="45"/>
        <v>0</v>
      </c>
    </row>
    <row r="1353" spans="1:24" ht="22.5">
      <c r="A1353" s="19"/>
      <c r="B1353" s="57" t="s">
        <v>25</v>
      </c>
      <c r="C1353" s="58">
        <v>18</v>
      </c>
      <c r="D1353" s="59">
        <v>12</v>
      </c>
      <c r="E1353" s="59">
        <v>4</v>
      </c>
      <c r="F1353" s="60" t="s">
        <v>24</v>
      </c>
      <c r="G1353" s="58" t="s">
        <v>2</v>
      </c>
      <c r="H1353" s="262"/>
      <c r="I1353" s="262"/>
      <c r="J1353" s="262"/>
      <c r="K1353" s="262"/>
      <c r="L1353" s="262"/>
      <c r="M1353" s="263"/>
      <c r="N1353" s="61">
        <v>30</v>
      </c>
      <c r="O1353" s="61">
        <v>30</v>
      </c>
      <c r="P1353" s="264"/>
      <c r="Q1353" s="264"/>
      <c r="R1353" s="36">
        <v>0</v>
      </c>
      <c r="S1353" s="37">
        <v>0</v>
      </c>
      <c r="T1353" s="62">
        <v>0</v>
      </c>
      <c r="U1353" s="20"/>
      <c r="V1353" s="17" t="s">
        <v>1</v>
      </c>
      <c r="W1353" s="47">
        <f t="shared" si="44"/>
        <v>0</v>
      </c>
      <c r="X1353" s="47">
        <f t="shared" si="45"/>
        <v>0</v>
      </c>
    </row>
    <row r="1354" spans="1:24" ht="22.5">
      <c r="A1354" s="19"/>
      <c r="B1354" s="57" t="s">
        <v>22</v>
      </c>
      <c r="C1354" s="58">
        <v>18</v>
      </c>
      <c r="D1354" s="59">
        <v>12</v>
      </c>
      <c r="E1354" s="59">
        <v>4</v>
      </c>
      <c r="F1354" s="60" t="s">
        <v>24</v>
      </c>
      <c r="G1354" s="58" t="s">
        <v>21</v>
      </c>
      <c r="H1354" s="262"/>
      <c r="I1354" s="262"/>
      <c r="J1354" s="262"/>
      <c r="K1354" s="262"/>
      <c r="L1354" s="262"/>
      <c r="M1354" s="263"/>
      <c r="N1354" s="61">
        <v>30</v>
      </c>
      <c r="O1354" s="61">
        <v>30</v>
      </c>
      <c r="P1354" s="264"/>
      <c r="Q1354" s="264"/>
      <c r="R1354" s="36">
        <v>0</v>
      </c>
      <c r="S1354" s="37">
        <v>0</v>
      </c>
      <c r="T1354" s="62">
        <v>0</v>
      </c>
      <c r="U1354" s="20"/>
      <c r="V1354" s="17" t="s">
        <v>1</v>
      </c>
      <c r="W1354" s="47">
        <f t="shared" si="44"/>
        <v>0</v>
      </c>
      <c r="X1354" s="47">
        <f t="shared" si="45"/>
        <v>0</v>
      </c>
    </row>
    <row r="1355" spans="1:24">
      <c r="A1355" s="19"/>
      <c r="B1355" s="57" t="s">
        <v>20</v>
      </c>
      <c r="C1355" s="58">
        <v>18</v>
      </c>
      <c r="D1355" s="59">
        <v>12</v>
      </c>
      <c r="E1355" s="59">
        <v>4</v>
      </c>
      <c r="F1355" s="60" t="s">
        <v>24</v>
      </c>
      <c r="G1355" s="58" t="s">
        <v>18</v>
      </c>
      <c r="H1355" s="262"/>
      <c r="I1355" s="262"/>
      <c r="J1355" s="262"/>
      <c r="K1355" s="262"/>
      <c r="L1355" s="262"/>
      <c r="M1355" s="263"/>
      <c r="N1355" s="61">
        <v>30</v>
      </c>
      <c r="O1355" s="61">
        <v>30</v>
      </c>
      <c r="P1355" s="264"/>
      <c r="Q1355" s="264"/>
      <c r="R1355" s="36">
        <v>0</v>
      </c>
      <c r="S1355" s="37">
        <v>0</v>
      </c>
      <c r="T1355" s="62">
        <v>0</v>
      </c>
      <c r="U1355" s="20"/>
      <c r="V1355" s="17" t="s">
        <v>1</v>
      </c>
      <c r="W1355" s="47">
        <f t="shared" si="44"/>
        <v>0</v>
      </c>
      <c r="X1355" s="47">
        <f t="shared" si="45"/>
        <v>0</v>
      </c>
    </row>
    <row r="1356" spans="1:24" ht="22.5">
      <c r="A1356" s="19"/>
      <c r="B1356" s="57" t="s">
        <v>23</v>
      </c>
      <c r="C1356" s="58">
        <v>18</v>
      </c>
      <c r="D1356" s="59">
        <v>12</v>
      </c>
      <c r="E1356" s="59">
        <v>4</v>
      </c>
      <c r="F1356" s="60" t="s">
        <v>19</v>
      </c>
      <c r="G1356" s="58" t="s">
        <v>2</v>
      </c>
      <c r="H1356" s="262"/>
      <c r="I1356" s="262"/>
      <c r="J1356" s="262"/>
      <c r="K1356" s="262"/>
      <c r="L1356" s="262"/>
      <c r="M1356" s="263"/>
      <c r="N1356" s="61">
        <v>20</v>
      </c>
      <c r="O1356" s="61">
        <v>20</v>
      </c>
      <c r="P1356" s="264"/>
      <c r="Q1356" s="264"/>
      <c r="R1356" s="36">
        <v>0</v>
      </c>
      <c r="S1356" s="37">
        <v>0</v>
      </c>
      <c r="T1356" s="62">
        <v>0</v>
      </c>
      <c r="U1356" s="20"/>
      <c r="V1356" s="17" t="s">
        <v>1</v>
      </c>
      <c r="W1356" s="47">
        <f t="shared" si="44"/>
        <v>0</v>
      </c>
      <c r="X1356" s="47">
        <f t="shared" si="45"/>
        <v>0</v>
      </c>
    </row>
    <row r="1357" spans="1:24" ht="22.5">
      <c r="A1357" s="19"/>
      <c r="B1357" s="57" t="s">
        <v>22</v>
      </c>
      <c r="C1357" s="58">
        <v>18</v>
      </c>
      <c r="D1357" s="59">
        <v>12</v>
      </c>
      <c r="E1357" s="59">
        <v>4</v>
      </c>
      <c r="F1357" s="60" t="s">
        <v>19</v>
      </c>
      <c r="G1357" s="58" t="s">
        <v>21</v>
      </c>
      <c r="H1357" s="262"/>
      <c r="I1357" s="262"/>
      <c r="J1357" s="262"/>
      <c r="K1357" s="262"/>
      <c r="L1357" s="262"/>
      <c r="M1357" s="263"/>
      <c r="N1357" s="61">
        <v>20</v>
      </c>
      <c r="O1357" s="61">
        <v>20</v>
      </c>
      <c r="P1357" s="264"/>
      <c r="Q1357" s="264"/>
      <c r="R1357" s="36">
        <v>0</v>
      </c>
      <c r="S1357" s="37">
        <v>0</v>
      </c>
      <c r="T1357" s="62">
        <v>0</v>
      </c>
      <c r="U1357" s="20"/>
      <c r="V1357" s="17" t="s">
        <v>1</v>
      </c>
      <c r="W1357" s="47">
        <f t="shared" si="44"/>
        <v>0</v>
      </c>
      <c r="X1357" s="47">
        <f t="shared" si="45"/>
        <v>0</v>
      </c>
    </row>
    <row r="1358" spans="1:24">
      <c r="A1358" s="19"/>
      <c r="B1358" s="57" t="s">
        <v>20</v>
      </c>
      <c r="C1358" s="58">
        <v>18</v>
      </c>
      <c r="D1358" s="59">
        <v>12</v>
      </c>
      <c r="E1358" s="59">
        <v>4</v>
      </c>
      <c r="F1358" s="60" t="s">
        <v>19</v>
      </c>
      <c r="G1358" s="58" t="s">
        <v>18</v>
      </c>
      <c r="H1358" s="262"/>
      <c r="I1358" s="262"/>
      <c r="J1358" s="262"/>
      <c r="K1358" s="262"/>
      <c r="L1358" s="262"/>
      <c r="M1358" s="263"/>
      <c r="N1358" s="61">
        <v>20</v>
      </c>
      <c r="O1358" s="61">
        <v>20</v>
      </c>
      <c r="P1358" s="264"/>
      <c r="Q1358" s="264"/>
      <c r="R1358" s="36">
        <v>0</v>
      </c>
      <c r="S1358" s="37">
        <v>0</v>
      </c>
      <c r="T1358" s="62">
        <v>0</v>
      </c>
      <c r="U1358" s="20"/>
      <c r="V1358" s="17" t="s">
        <v>1</v>
      </c>
      <c r="W1358" s="47">
        <f t="shared" si="44"/>
        <v>0</v>
      </c>
      <c r="X1358" s="47">
        <f t="shared" si="45"/>
        <v>0</v>
      </c>
    </row>
    <row r="1359" spans="1:24" ht="22.5">
      <c r="A1359" s="19"/>
      <c r="B1359" s="63" t="s">
        <v>17</v>
      </c>
      <c r="C1359" s="33">
        <v>18</v>
      </c>
      <c r="D1359" s="34">
        <v>13</v>
      </c>
      <c r="E1359" s="34">
        <v>0</v>
      </c>
      <c r="F1359" s="35" t="s">
        <v>15</v>
      </c>
      <c r="G1359" s="33" t="s">
        <v>2</v>
      </c>
      <c r="H1359" s="269"/>
      <c r="I1359" s="269"/>
      <c r="J1359" s="269"/>
      <c r="K1359" s="269"/>
      <c r="L1359" s="269"/>
      <c r="M1359" s="270"/>
      <c r="N1359" s="45">
        <v>23417</v>
      </c>
      <c r="O1359" s="45">
        <v>23417</v>
      </c>
      <c r="P1359" s="265"/>
      <c r="Q1359" s="265"/>
      <c r="R1359" s="36">
        <v>0</v>
      </c>
      <c r="S1359" s="37">
        <v>23417019.170000002</v>
      </c>
      <c r="T1359" s="40">
        <v>23417</v>
      </c>
      <c r="U1359" s="20"/>
      <c r="V1359" s="65" t="s">
        <v>1</v>
      </c>
      <c r="W1359" s="66">
        <f t="shared" si="44"/>
        <v>100</v>
      </c>
      <c r="X1359" s="66">
        <f t="shared" si="45"/>
        <v>100</v>
      </c>
    </row>
    <row r="1360" spans="1:24" ht="22.5">
      <c r="A1360" s="19"/>
      <c r="B1360" s="57" t="s">
        <v>16</v>
      </c>
      <c r="C1360" s="58">
        <v>18</v>
      </c>
      <c r="D1360" s="59">
        <v>13</v>
      </c>
      <c r="E1360" s="59">
        <v>1</v>
      </c>
      <c r="F1360" s="60" t="s">
        <v>15</v>
      </c>
      <c r="G1360" s="58" t="s">
        <v>2</v>
      </c>
      <c r="H1360" s="262"/>
      <c r="I1360" s="262"/>
      <c r="J1360" s="262"/>
      <c r="K1360" s="262"/>
      <c r="L1360" s="262"/>
      <c r="M1360" s="263"/>
      <c r="N1360" s="61">
        <v>23417</v>
      </c>
      <c r="O1360" s="61">
        <v>23417</v>
      </c>
      <c r="P1360" s="264"/>
      <c r="Q1360" s="264"/>
      <c r="R1360" s="36">
        <v>0</v>
      </c>
      <c r="S1360" s="37">
        <v>23417019.170000002</v>
      </c>
      <c r="T1360" s="62">
        <v>23417</v>
      </c>
      <c r="U1360" s="20"/>
      <c r="V1360" s="17" t="s">
        <v>1</v>
      </c>
      <c r="W1360" s="47">
        <f t="shared" si="44"/>
        <v>100</v>
      </c>
      <c r="X1360" s="47">
        <f t="shared" si="45"/>
        <v>100</v>
      </c>
    </row>
    <row r="1361" spans="1:24" ht="22.5">
      <c r="A1361" s="19"/>
      <c r="B1361" s="57" t="s">
        <v>14</v>
      </c>
      <c r="C1361" s="58">
        <v>18</v>
      </c>
      <c r="D1361" s="59">
        <v>13</v>
      </c>
      <c r="E1361" s="59">
        <v>1</v>
      </c>
      <c r="F1361" s="60" t="s">
        <v>13</v>
      </c>
      <c r="G1361" s="58" t="s">
        <v>2</v>
      </c>
      <c r="H1361" s="262"/>
      <c r="I1361" s="262"/>
      <c r="J1361" s="262"/>
      <c r="K1361" s="262"/>
      <c r="L1361" s="262"/>
      <c r="M1361" s="263"/>
      <c r="N1361" s="61">
        <v>23417</v>
      </c>
      <c r="O1361" s="61">
        <v>23417</v>
      </c>
      <c r="P1361" s="264"/>
      <c r="Q1361" s="264"/>
      <c r="R1361" s="36">
        <v>0</v>
      </c>
      <c r="S1361" s="37">
        <v>23417019.170000002</v>
      </c>
      <c r="T1361" s="62">
        <v>23417</v>
      </c>
      <c r="U1361" s="20"/>
      <c r="V1361" s="17" t="s">
        <v>1</v>
      </c>
      <c r="W1361" s="47">
        <f t="shared" si="44"/>
        <v>100</v>
      </c>
      <c r="X1361" s="47">
        <f t="shared" si="45"/>
        <v>100</v>
      </c>
    </row>
    <row r="1362" spans="1:24" ht="22.5">
      <c r="A1362" s="19"/>
      <c r="B1362" s="57" t="s">
        <v>12</v>
      </c>
      <c r="C1362" s="58">
        <v>18</v>
      </c>
      <c r="D1362" s="59">
        <v>13</v>
      </c>
      <c r="E1362" s="59">
        <v>1</v>
      </c>
      <c r="F1362" s="60" t="s">
        <v>11</v>
      </c>
      <c r="G1362" s="58" t="s">
        <v>2</v>
      </c>
      <c r="H1362" s="262"/>
      <c r="I1362" s="262"/>
      <c r="J1362" s="262"/>
      <c r="K1362" s="262"/>
      <c r="L1362" s="262"/>
      <c r="M1362" s="263"/>
      <c r="N1362" s="61">
        <v>23417</v>
      </c>
      <c r="O1362" s="61">
        <v>23417</v>
      </c>
      <c r="P1362" s="264"/>
      <c r="Q1362" s="264"/>
      <c r="R1362" s="36">
        <v>0</v>
      </c>
      <c r="S1362" s="37">
        <v>23417019.170000002</v>
      </c>
      <c r="T1362" s="62">
        <v>23417</v>
      </c>
      <c r="U1362" s="20"/>
      <c r="V1362" s="17" t="s">
        <v>1</v>
      </c>
      <c r="W1362" s="47">
        <f t="shared" si="44"/>
        <v>100</v>
      </c>
      <c r="X1362" s="47">
        <f t="shared" si="45"/>
        <v>100</v>
      </c>
    </row>
    <row r="1363" spans="1:24" ht="33.75">
      <c r="A1363" s="19"/>
      <c r="B1363" s="57" t="s">
        <v>10</v>
      </c>
      <c r="C1363" s="58">
        <v>18</v>
      </c>
      <c r="D1363" s="59">
        <v>13</v>
      </c>
      <c r="E1363" s="59">
        <v>1</v>
      </c>
      <c r="F1363" s="60" t="s">
        <v>9</v>
      </c>
      <c r="G1363" s="58" t="s">
        <v>2</v>
      </c>
      <c r="H1363" s="262"/>
      <c r="I1363" s="262"/>
      <c r="J1363" s="262"/>
      <c r="K1363" s="262"/>
      <c r="L1363" s="262"/>
      <c r="M1363" s="263"/>
      <c r="N1363" s="61">
        <v>23417</v>
      </c>
      <c r="O1363" s="61">
        <v>23417</v>
      </c>
      <c r="P1363" s="264"/>
      <c r="Q1363" s="264"/>
      <c r="R1363" s="36">
        <v>0</v>
      </c>
      <c r="S1363" s="37">
        <v>23417019.170000002</v>
      </c>
      <c r="T1363" s="62">
        <v>23417</v>
      </c>
      <c r="U1363" s="20"/>
      <c r="V1363" s="17" t="s">
        <v>1</v>
      </c>
      <c r="W1363" s="47">
        <f t="shared" si="44"/>
        <v>100</v>
      </c>
      <c r="X1363" s="47">
        <f t="shared" si="45"/>
        <v>100</v>
      </c>
    </row>
    <row r="1364" spans="1:24" ht="33.75">
      <c r="A1364" s="19"/>
      <c r="B1364" s="57" t="s">
        <v>8</v>
      </c>
      <c r="C1364" s="58">
        <v>18</v>
      </c>
      <c r="D1364" s="59">
        <v>13</v>
      </c>
      <c r="E1364" s="59">
        <v>1</v>
      </c>
      <c r="F1364" s="60" t="s">
        <v>4</v>
      </c>
      <c r="G1364" s="58" t="s">
        <v>2</v>
      </c>
      <c r="H1364" s="262"/>
      <c r="I1364" s="262"/>
      <c r="J1364" s="262"/>
      <c r="K1364" s="262"/>
      <c r="L1364" s="262"/>
      <c r="M1364" s="263"/>
      <c r="N1364" s="61">
        <v>23417</v>
      </c>
      <c r="O1364" s="61">
        <v>23417</v>
      </c>
      <c r="P1364" s="264"/>
      <c r="Q1364" s="264"/>
      <c r="R1364" s="36">
        <v>0</v>
      </c>
      <c r="S1364" s="37">
        <v>23417019.170000002</v>
      </c>
      <c r="T1364" s="62">
        <v>23417</v>
      </c>
      <c r="U1364" s="20"/>
      <c r="V1364" s="17" t="s">
        <v>1</v>
      </c>
      <c r="W1364" s="47">
        <f t="shared" si="44"/>
        <v>100</v>
      </c>
      <c r="X1364" s="47">
        <f t="shared" si="45"/>
        <v>100</v>
      </c>
    </row>
    <row r="1365" spans="1:24" ht="22.5">
      <c r="A1365" s="19"/>
      <c r="B1365" s="57" t="s">
        <v>7</v>
      </c>
      <c r="C1365" s="58">
        <v>18</v>
      </c>
      <c r="D1365" s="59">
        <v>13</v>
      </c>
      <c r="E1365" s="59">
        <v>1</v>
      </c>
      <c r="F1365" s="60" t="s">
        <v>4</v>
      </c>
      <c r="G1365" s="58" t="s">
        <v>6</v>
      </c>
      <c r="H1365" s="262"/>
      <c r="I1365" s="262"/>
      <c r="J1365" s="262"/>
      <c r="K1365" s="262"/>
      <c r="L1365" s="262"/>
      <c r="M1365" s="263"/>
      <c r="N1365" s="61">
        <v>23417</v>
      </c>
      <c r="O1365" s="61">
        <v>23417</v>
      </c>
      <c r="P1365" s="264"/>
      <c r="Q1365" s="264"/>
      <c r="R1365" s="36">
        <v>0</v>
      </c>
      <c r="S1365" s="37">
        <v>23417019.170000002</v>
      </c>
      <c r="T1365" s="62">
        <v>23417</v>
      </c>
      <c r="U1365" s="20"/>
      <c r="V1365" s="17" t="s">
        <v>1</v>
      </c>
      <c r="W1365" s="47">
        <f t="shared" si="44"/>
        <v>100</v>
      </c>
      <c r="X1365" s="47">
        <f t="shared" si="45"/>
        <v>100</v>
      </c>
    </row>
    <row r="1366" spans="1:24" ht="13.5" thickBot="1">
      <c r="A1366" s="19"/>
      <c r="B1366" s="71" t="s">
        <v>5</v>
      </c>
      <c r="C1366" s="72">
        <v>18</v>
      </c>
      <c r="D1366" s="73">
        <v>13</v>
      </c>
      <c r="E1366" s="73">
        <v>1</v>
      </c>
      <c r="F1366" s="74" t="s">
        <v>4</v>
      </c>
      <c r="G1366" s="72" t="s">
        <v>3</v>
      </c>
      <c r="H1366" s="306"/>
      <c r="I1366" s="306"/>
      <c r="J1366" s="306"/>
      <c r="K1366" s="306"/>
      <c r="L1366" s="306"/>
      <c r="M1366" s="307"/>
      <c r="N1366" s="75">
        <v>23417</v>
      </c>
      <c r="O1366" s="75">
        <v>23417</v>
      </c>
      <c r="P1366" s="308"/>
      <c r="Q1366" s="308"/>
      <c r="R1366" s="42">
        <v>0</v>
      </c>
      <c r="S1366" s="43">
        <v>23417019.170000002</v>
      </c>
      <c r="T1366" s="76">
        <v>23417</v>
      </c>
      <c r="U1366" s="18"/>
      <c r="V1366" s="17" t="s">
        <v>1</v>
      </c>
      <c r="W1366" s="47">
        <f t="shared" si="44"/>
        <v>100</v>
      </c>
      <c r="X1366" s="47">
        <f t="shared" si="45"/>
        <v>100</v>
      </c>
    </row>
    <row r="1367" spans="1:24" ht="13.5" thickBot="1">
      <c r="A1367" s="2"/>
      <c r="B1367" s="16" t="s">
        <v>0</v>
      </c>
      <c r="C1367" s="15"/>
      <c r="D1367" s="14"/>
      <c r="E1367" s="14"/>
      <c r="F1367" s="14"/>
      <c r="G1367" s="14"/>
      <c r="H1367" s="14"/>
      <c r="I1367" s="14"/>
      <c r="J1367" s="14"/>
      <c r="K1367" s="13"/>
      <c r="L1367" s="12"/>
      <c r="M1367" s="12"/>
      <c r="N1367" s="77">
        <v>2267086</v>
      </c>
      <c r="O1367" s="77">
        <v>2266393.2000000002</v>
      </c>
      <c r="P1367" s="11"/>
      <c r="Q1367" s="10">
        <v>3986731.4</v>
      </c>
      <c r="R1367" s="9"/>
      <c r="S1367" s="8"/>
      <c r="T1367" s="78">
        <v>2158126.1</v>
      </c>
      <c r="U1367" s="2"/>
      <c r="V1367" s="2"/>
      <c r="W1367" s="47">
        <f t="shared" si="44"/>
        <v>95.193834728810472</v>
      </c>
      <c r="X1367" s="47">
        <f t="shared" si="45"/>
        <v>95.222933955149529</v>
      </c>
    </row>
    <row r="1368" spans="1:24">
      <c r="A1368" s="3"/>
      <c r="B1368" s="6"/>
      <c r="C1368" s="4"/>
      <c r="D1368" s="4"/>
      <c r="E1368" s="4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7"/>
      <c r="U1368" s="2"/>
      <c r="V1368" s="2"/>
    </row>
    <row r="1369" spans="1:24">
      <c r="A1369" s="3"/>
      <c r="B1369" s="3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</row>
  </sheetData>
  <mergeCells count="2721">
    <mergeCell ref="B9:B11"/>
    <mergeCell ref="W9:W11"/>
    <mergeCell ref="X9:X11"/>
    <mergeCell ref="H1320:M1320"/>
    <mergeCell ref="P1320:Q1320"/>
    <mergeCell ref="H1319:M1319"/>
    <mergeCell ref="P1319:Q1319"/>
    <mergeCell ref="H1324:M1324"/>
    <mergeCell ref="P1324:Q1324"/>
    <mergeCell ref="H1327:M1327"/>
    <mergeCell ref="P1327:Q1327"/>
    <mergeCell ref="H1325:M1325"/>
    <mergeCell ref="P1325:Q1325"/>
    <mergeCell ref="H1338:M1338"/>
    <mergeCell ref="P1338:Q1338"/>
    <mergeCell ref="P1256:Q1256"/>
    <mergeCell ref="H1260:M1260"/>
    <mergeCell ref="P1260:Q1260"/>
    <mergeCell ref="P1258:Q1258"/>
    <mergeCell ref="H1257:M1257"/>
    <mergeCell ref="P1257:Q1257"/>
    <mergeCell ref="P1301:Q1301"/>
    <mergeCell ref="H1309:M1309"/>
    <mergeCell ref="H1265:M1265"/>
    <mergeCell ref="P1265:Q1265"/>
    <mergeCell ref="H1262:M1262"/>
    <mergeCell ref="P1262:Q1262"/>
    <mergeCell ref="H1248:M1248"/>
    <mergeCell ref="P1248:Q1248"/>
    <mergeCell ref="P1292:Q1292"/>
    <mergeCell ref="P1253:Q1253"/>
    <mergeCell ref="H1237:M1237"/>
    <mergeCell ref="W1:X2"/>
    <mergeCell ref="H1366:M1366"/>
    <mergeCell ref="P1366:Q1366"/>
    <mergeCell ref="H1348:M1348"/>
    <mergeCell ref="P1348:Q1348"/>
    <mergeCell ref="H1355:M1355"/>
    <mergeCell ref="P1355:Q1355"/>
    <mergeCell ref="P1354:Q1354"/>
    <mergeCell ref="N9:N11"/>
    <mergeCell ref="H1162:M1162"/>
    <mergeCell ref="P1162:Q1162"/>
    <mergeCell ref="H1160:M1160"/>
    <mergeCell ref="P1160:Q1160"/>
    <mergeCell ref="H1154:M1154"/>
    <mergeCell ref="P1154:Q1154"/>
    <mergeCell ref="P1185:Q1185"/>
    <mergeCell ref="P1176:Q1176"/>
    <mergeCell ref="P1311:Q1311"/>
    <mergeCell ref="H1301:M1301"/>
    <mergeCell ref="H1215:M1215"/>
    <mergeCell ref="P1215:Q1215"/>
    <mergeCell ref="H1213:M1213"/>
    <mergeCell ref="H1227:M1227"/>
    <mergeCell ref="P1227:Q1227"/>
    <mergeCell ref="H1233:M1233"/>
    <mergeCell ref="P1233:Q1233"/>
    <mergeCell ref="H1230:M1230"/>
    <mergeCell ref="P1230:Q1230"/>
    <mergeCell ref="H1236:M1236"/>
    <mergeCell ref="P1236:Q1236"/>
    <mergeCell ref="H1239:M1239"/>
    <mergeCell ref="P1239:Q1239"/>
    <mergeCell ref="P1237:Q1237"/>
    <mergeCell ref="P1255:Q1255"/>
    <mergeCell ref="H1241:M1241"/>
    <mergeCell ref="P1241:Q1241"/>
    <mergeCell ref="H1247:M1247"/>
    <mergeCell ref="P1247:Q1247"/>
    <mergeCell ref="H1261:M1261"/>
    <mergeCell ref="P1261:Q1261"/>
    <mergeCell ref="H1106:M1106"/>
    <mergeCell ref="P1106:Q1106"/>
    <mergeCell ref="H1114:M1114"/>
    <mergeCell ref="P1114:Q1114"/>
    <mergeCell ref="P1113:Q1113"/>
    <mergeCell ref="H1112:M1112"/>
    <mergeCell ref="P1112:Q1112"/>
    <mergeCell ref="H1120:M1120"/>
    <mergeCell ref="P1120:Q1120"/>
    <mergeCell ref="H1124:M1124"/>
    <mergeCell ref="P1124:Q1124"/>
    <mergeCell ref="H1122:M1122"/>
    <mergeCell ref="P1122:Q1122"/>
    <mergeCell ref="P1121:Q1121"/>
    <mergeCell ref="H1255:M1255"/>
    <mergeCell ref="H1238:M1238"/>
    <mergeCell ref="P1238:Q1238"/>
    <mergeCell ref="P1250:Q1250"/>
    <mergeCell ref="P1242:Q1242"/>
    <mergeCell ref="H1232:M1232"/>
    <mergeCell ref="P1232:Q1232"/>
    <mergeCell ref="H1235:M1235"/>
    <mergeCell ref="P1235:Q1235"/>
    <mergeCell ref="P1202:Q1202"/>
    <mergeCell ref="H1093:M1093"/>
    <mergeCell ref="H1090:M1090"/>
    <mergeCell ref="P1090:Q1090"/>
    <mergeCell ref="H1092:M1092"/>
    <mergeCell ref="P1092:Q1092"/>
    <mergeCell ref="H1095:M1095"/>
    <mergeCell ref="P1095:Q1095"/>
    <mergeCell ref="H1091:M1091"/>
    <mergeCell ref="H1081:M1081"/>
    <mergeCell ref="P1081:Q1081"/>
    <mergeCell ref="H1069:M1069"/>
    <mergeCell ref="P1069:Q1069"/>
    <mergeCell ref="P1079:Q1079"/>
    <mergeCell ref="P1093:Q1093"/>
    <mergeCell ref="H1085:M1085"/>
    <mergeCell ref="P1085:Q1085"/>
    <mergeCell ref="H1080:M1080"/>
    <mergeCell ref="P1080:Q1080"/>
    <mergeCell ref="H1094:M1094"/>
    <mergeCell ref="P1094:Q1094"/>
    <mergeCell ref="P1082:Q1082"/>
    <mergeCell ref="P1071:Q1071"/>
    <mergeCell ref="H1071:M1071"/>
    <mergeCell ref="H963:M963"/>
    <mergeCell ref="P963:Q963"/>
    <mergeCell ref="H957:M957"/>
    <mergeCell ref="H1000:M1000"/>
    <mergeCell ref="P1000:Q1000"/>
    <mergeCell ref="H1003:M1003"/>
    <mergeCell ref="P1003:Q1003"/>
    <mergeCell ref="H1001:M1001"/>
    <mergeCell ref="P1001:Q1001"/>
    <mergeCell ref="H1004:M1004"/>
    <mergeCell ref="P1004:Q1004"/>
    <mergeCell ref="H1007:M1007"/>
    <mergeCell ref="P1007:Q1007"/>
    <mergeCell ref="P1006:Q1006"/>
    <mergeCell ref="H1005:M1005"/>
    <mergeCell ref="P1005:Q1005"/>
    <mergeCell ref="H984:M984"/>
    <mergeCell ref="P984:Q984"/>
    <mergeCell ref="H987:M987"/>
    <mergeCell ref="P987:Q987"/>
    <mergeCell ref="H986:M986"/>
    <mergeCell ref="P986:Q986"/>
    <mergeCell ref="H990:M990"/>
    <mergeCell ref="P990:Q990"/>
    <mergeCell ref="H993:M993"/>
    <mergeCell ref="P993:Q993"/>
    <mergeCell ref="H997:M997"/>
    <mergeCell ref="P997:Q997"/>
    <mergeCell ref="P992:Q992"/>
    <mergeCell ref="H992:M992"/>
    <mergeCell ref="P998:Q998"/>
    <mergeCell ref="H1002:M1002"/>
    <mergeCell ref="H949:M949"/>
    <mergeCell ref="P949:Q949"/>
    <mergeCell ref="H946:M946"/>
    <mergeCell ref="P946:Q946"/>
    <mergeCell ref="H953:M953"/>
    <mergeCell ref="P953:Q953"/>
    <mergeCell ref="H961:M961"/>
    <mergeCell ref="P961:Q961"/>
    <mergeCell ref="H959:M959"/>
    <mergeCell ref="P959:Q959"/>
    <mergeCell ref="H972:M972"/>
    <mergeCell ref="P972:Q972"/>
    <mergeCell ref="H975:M975"/>
    <mergeCell ref="P975:Q975"/>
    <mergeCell ref="P973:Q973"/>
    <mergeCell ref="H974:M974"/>
    <mergeCell ref="P974:Q974"/>
    <mergeCell ref="H968:M968"/>
    <mergeCell ref="H948:M948"/>
    <mergeCell ref="P948:Q948"/>
    <mergeCell ref="H966:M966"/>
    <mergeCell ref="H960:M960"/>
    <mergeCell ref="P960:Q960"/>
    <mergeCell ref="H967:M967"/>
    <mergeCell ref="P967:Q967"/>
    <mergeCell ref="H969:M969"/>
    <mergeCell ref="P969:Q969"/>
    <mergeCell ref="H964:M964"/>
    <mergeCell ref="P964:Q964"/>
    <mergeCell ref="H952:M952"/>
    <mergeCell ref="P952:Q952"/>
    <mergeCell ref="H973:M973"/>
    <mergeCell ref="H935:M935"/>
    <mergeCell ref="P935:Q935"/>
    <mergeCell ref="H924:M924"/>
    <mergeCell ref="H944:M944"/>
    <mergeCell ref="P944:Q944"/>
    <mergeCell ref="H922:M922"/>
    <mergeCell ref="P922:Q922"/>
    <mergeCell ref="H906:M906"/>
    <mergeCell ref="P906:Q906"/>
    <mergeCell ref="H909:M909"/>
    <mergeCell ref="P909:Q909"/>
    <mergeCell ref="H917:M917"/>
    <mergeCell ref="P917:Q917"/>
    <mergeCell ref="H941:M941"/>
    <mergeCell ref="P941:Q941"/>
    <mergeCell ref="H920:M920"/>
    <mergeCell ref="P920:Q920"/>
    <mergeCell ref="H927:M927"/>
    <mergeCell ref="P927:Q927"/>
    <mergeCell ref="H940:M940"/>
    <mergeCell ref="P940:Q940"/>
    <mergeCell ref="P863:Q863"/>
    <mergeCell ref="P918:Q918"/>
    <mergeCell ref="H916:M916"/>
    <mergeCell ref="P916:Q916"/>
    <mergeCell ref="H870:M870"/>
    <mergeCell ref="P870:Q870"/>
    <mergeCell ref="H894:M894"/>
    <mergeCell ref="P894:Q894"/>
    <mergeCell ref="H892:M892"/>
    <mergeCell ref="P892:Q892"/>
    <mergeCell ref="H874:M874"/>
    <mergeCell ref="P874:Q874"/>
    <mergeCell ref="H875:M875"/>
    <mergeCell ref="P875:Q875"/>
    <mergeCell ref="P914:Q914"/>
    <mergeCell ref="H888:M888"/>
    <mergeCell ref="P888:Q888"/>
    <mergeCell ref="H877:M877"/>
    <mergeCell ref="P877:Q877"/>
    <mergeCell ref="H897:M897"/>
    <mergeCell ref="H901:M901"/>
    <mergeCell ref="P901:Q901"/>
    <mergeCell ref="H907:M907"/>
    <mergeCell ref="P907:Q907"/>
    <mergeCell ref="P884:Q884"/>
    <mergeCell ref="H891:M891"/>
    <mergeCell ref="P891:Q891"/>
    <mergeCell ref="P778:Q778"/>
    <mergeCell ref="H781:M781"/>
    <mergeCell ref="P781:Q781"/>
    <mergeCell ref="P795:Q795"/>
    <mergeCell ref="H817:M817"/>
    <mergeCell ref="H761:M761"/>
    <mergeCell ref="P761:Q761"/>
    <mergeCell ref="H803:M803"/>
    <mergeCell ref="P811:Q811"/>
    <mergeCell ref="H808:M808"/>
    <mergeCell ref="P803:Q803"/>
    <mergeCell ref="H815:M815"/>
    <mergeCell ref="H762:M762"/>
    <mergeCell ref="P762:Q762"/>
    <mergeCell ref="H773:M773"/>
    <mergeCell ref="P792:Q792"/>
    <mergeCell ref="H795:M795"/>
    <mergeCell ref="H793:M793"/>
    <mergeCell ref="P793:Q793"/>
    <mergeCell ref="H804:M804"/>
    <mergeCell ref="P804:Q804"/>
    <mergeCell ref="H810:M810"/>
    <mergeCell ref="P817:Q817"/>
    <mergeCell ref="H813:M813"/>
    <mergeCell ref="P787:Q787"/>
    <mergeCell ref="H779:M779"/>
    <mergeCell ref="P779:Q779"/>
    <mergeCell ref="H765:M765"/>
    <mergeCell ref="P765:Q765"/>
    <mergeCell ref="P808:Q808"/>
    <mergeCell ref="P801:Q801"/>
    <mergeCell ref="H812:M812"/>
    <mergeCell ref="H634:M634"/>
    <mergeCell ref="P634:Q634"/>
    <mergeCell ref="H635:M635"/>
    <mergeCell ref="P635:Q635"/>
    <mergeCell ref="H648:M648"/>
    <mergeCell ref="P648:Q648"/>
    <mergeCell ref="H673:M673"/>
    <mergeCell ref="H611:M611"/>
    <mergeCell ref="P611:Q611"/>
    <mergeCell ref="H616:M616"/>
    <mergeCell ref="H607:M607"/>
    <mergeCell ref="P607:Q607"/>
    <mergeCell ref="H610:M610"/>
    <mergeCell ref="P610:Q610"/>
    <mergeCell ref="H613:M613"/>
    <mergeCell ref="P613:Q613"/>
    <mergeCell ref="H630:M630"/>
    <mergeCell ref="P630:Q630"/>
    <mergeCell ref="H641:M641"/>
    <mergeCell ref="P641:Q641"/>
    <mergeCell ref="H631:M631"/>
    <mergeCell ref="H633:M633"/>
    <mergeCell ref="H620:M620"/>
    <mergeCell ref="P620:Q620"/>
    <mergeCell ref="H623:M623"/>
    <mergeCell ref="P623:Q623"/>
    <mergeCell ref="H652:M652"/>
    <mergeCell ref="P652:Q652"/>
    <mergeCell ref="H572:M572"/>
    <mergeCell ref="P696:Q696"/>
    <mergeCell ref="H691:M691"/>
    <mergeCell ref="P691:Q691"/>
    <mergeCell ref="P695:Q695"/>
    <mergeCell ref="H695:M695"/>
    <mergeCell ref="P660:Q660"/>
    <mergeCell ref="H676:M676"/>
    <mergeCell ref="P676:Q676"/>
    <mergeCell ref="H649:M649"/>
    <mergeCell ref="H675:M675"/>
    <mergeCell ref="P663:Q663"/>
    <mergeCell ref="P661:Q661"/>
    <mergeCell ref="P654:Q654"/>
    <mergeCell ref="H677:M677"/>
    <mergeCell ref="P677:Q677"/>
    <mergeCell ref="H574:M574"/>
    <mergeCell ref="P574:Q574"/>
    <mergeCell ref="H576:M576"/>
    <mergeCell ref="P576:Q576"/>
    <mergeCell ref="P579:Q579"/>
    <mergeCell ref="H582:M582"/>
    <mergeCell ref="P582:Q582"/>
    <mergeCell ref="H603:M603"/>
    <mergeCell ref="P603:Q603"/>
    <mergeCell ref="H594:M594"/>
    <mergeCell ref="P594:Q594"/>
    <mergeCell ref="H597:M597"/>
    <mergeCell ref="P597:Q597"/>
    <mergeCell ref="H595:M595"/>
    <mergeCell ref="H579:M579"/>
    <mergeCell ref="P633:Q633"/>
    <mergeCell ref="P564:Q564"/>
    <mergeCell ref="H567:M567"/>
    <mergeCell ref="P567:Q567"/>
    <mergeCell ref="H570:M570"/>
    <mergeCell ref="P570:Q570"/>
    <mergeCell ref="H575:M575"/>
    <mergeCell ref="P575:Q575"/>
    <mergeCell ref="H578:M578"/>
    <mergeCell ref="P578:Q578"/>
    <mergeCell ref="H581:M581"/>
    <mergeCell ref="P554:Q554"/>
    <mergeCell ref="H560:M560"/>
    <mergeCell ref="P560:Q560"/>
    <mergeCell ref="H538:M538"/>
    <mergeCell ref="P538:Q538"/>
    <mergeCell ref="H541:M541"/>
    <mergeCell ref="P541:Q541"/>
    <mergeCell ref="H539:M539"/>
    <mergeCell ref="P539:Q539"/>
    <mergeCell ref="P562:Q562"/>
    <mergeCell ref="H568:M568"/>
    <mergeCell ref="P568:Q568"/>
    <mergeCell ref="H571:M571"/>
    <mergeCell ref="P571:Q571"/>
    <mergeCell ref="H563:M563"/>
    <mergeCell ref="P563:Q563"/>
    <mergeCell ref="H565:M565"/>
    <mergeCell ref="P565:Q565"/>
    <mergeCell ref="H558:M558"/>
    <mergeCell ref="P558:Q558"/>
    <mergeCell ref="H557:M557"/>
    <mergeCell ref="P557:Q557"/>
    <mergeCell ref="H487:M487"/>
    <mergeCell ref="P487:Q487"/>
    <mergeCell ref="H486:M486"/>
    <mergeCell ref="P486:Q486"/>
    <mergeCell ref="H460:M460"/>
    <mergeCell ref="H463:M463"/>
    <mergeCell ref="P463:Q463"/>
    <mergeCell ref="H465:M465"/>
    <mergeCell ref="P465:Q465"/>
    <mergeCell ref="H464:M464"/>
    <mergeCell ref="P464:Q464"/>
    <mergeCell ref="H461:M461"/>
    <mergeCell ref="P461:Q461"/>
    <mergeCell ref="H468:M468"/>
    <mergeCell ref="P468:Q468"/>
    <mergeCell ref="H466:M466"/>
    <mergeCell ref="P466:Q466"/>
    <mergeCell ref="P469:Q469"/>
    <mergeCell ref="H475:M475"/>
    <mergeCell ref="P475:Q475"/>
    <mergeCell ref="H471:M471"/>
    <mergeCell ref="H476:M476"/>
    <mergeCell ref="P476:Q476"/>
    <mergeCell ref="H470:M470"/>
    <mergeCell ref="P470:Q470"/>
    <mergeCell ref="H472:M472"/>
    <mergeCell ref="P472:Q472"/>
    <mergeCell ref="P474:Q474"/>
    <mergeCell ref="H479:M479"/>
    <mergeCell ref="P479:Q479"/>
    <mergeCell ref="H481:M481"/>
    <mergeCell ref="P481:Q481"/>
    <mergeCell ref="P397:Q397"/>
    <mergeCell ref="H400:M400"/>
    <mergeCell ref="P437:Q437"/>
    <mergeCell ref="H443:M443"/>
    <mergeCell ref="P443:Q443"/>
    <mergeCell ref="H449:M449"/>
    <mergeCell ref="P449:Q449"/>
    <mergeCell ref="H447:M447"/>
    <mergeCell ref="H453:M453"/>
    <mergeCell ref="P453:Q453"/>
    <mergeCell ref="H458:M458"/>
    <mergeCell ref="P458:Q458"/>
    <mergeCell ref="P456:Q456"/>
    <mergeCell ref="H457:M457"/>
    <mergeCell ref="P457:Q457"/>
    <mergeCell ref="H452:M452"/>
    <mergeCell ref="P433:Q433"/>
    <mergeCell ref="H416:M416"/>
    <mergeCell ref="P416:Q416"/>
    <mergeCell ref="P400:Q400"/>
    <mergeCell ref="H411:M411"/>
    <mergeCell ref="H413:M413"/>
    <mergeCell ref="P413:Q413"/>
    <mergeCell ref="H429:M429"/>
    <mergeCell ref="H445:M445"/>
    <mergeCell ref="H454:M454"/>
    <mergeCell ref="P454:Q454"/>
    <mergeCell ref="H446:M446"/>
    <mergeCell ref="H351:M351"/>
    <mergeCell ref="H357:M357"/>
    <mergeCell ref="P357:Q357"/>
    <mergeCell ref="P349:Q349"/>
    <mergeCell ref="H356:M356"/>
    <mergeCell ref="P356:Q356"/>
    <mergeCell ref="H354:M354"/>
    <mergeCell ref="P354:Q354"/>
    <mergeCell ref="P351:Q351"/>
    <mergeCell ref="H418:M418"/>
    <mergeCell ref="P418:Q418"/>
    <mergeCell ref="H427:M427"/>
    <mergeCell ref="P427:Q427"/>
    <mergeCell ref="P368:Q368"/>
    <mergeCell ref="H381:M381"/>
    <mergeCell ref="P381:Q381"/>
    <mergeCell ref="H383:M383"/>
    <mergeCell ref="P383:Q383"/>
    <mergeCell ref="H390:M390"/>
    <mergeCell ref="P390:Q390"/>
    <mergeCell ref="H389:M389"/>
    <mergeCell ref="H393:M393"/>
    <mergeCell ref="P393:Q393"/>
    <mergeCell ref="H396:M396"/>
    <mergeCell ref="P396:Q396"/>
    <mergeCell ref="P395:Q395"/>
    <mergeCell ref="H394:M394"/>
    <mergeCell ref="P394:Q394"/>
    <mergeCell ref="H426:M426"/>
    <mergeCell ref="P426:Q426"/>
    <mergeCell ref="H417:M417"/>
    <mergeCell ref="P417:Q417"/>
    <mergeCell ref="P303:Q303"/>
    <mergeCell ref="H310:M310"/>
    <mergeCell ref="P310:Q310"/>
    <mergeCell ref="H317:M317"/>
    <mergeCell ref="P317:Q317"/>
    <mergeCell ref="H279:M279"/>
    <mergeCell ref="P279:Q279"/>
    <mergeCell ref="H293:M293"/>
    <mergeCell ref="P315:Q315"/>
    <mergeCell ref="H353:M353"/>
    <mergeCell ref="P353:Q353"/>
    <mergeCell ref="H355:M355"/>
    <mergeCell ref="P355:Q355"/>
    <mergeCell ref="H360:M360"/>
    <mergeCell ref="P360:Q360"/>
    <mergeCell ref="H319:M319"/>
    <mergeCell ref="P319:Q319"/>
    <mergeCell ref="H322:M322"/>
    <mergeCell ref="P322:Q322"/>
    <mergeCell ref="H325:M325"/>
    <mergeCell ref="P325:Q325"/>
    <mergeCell ref="H332:M332"/>
    <mergeCell ref="P332:Q332"/>
    <mergeCell ref="H338:M338"/>
    <mergeCell ref="P338:Q338"/>
    <mergeCell ref="H337:M337"/>
    <mergeCell ref="P337:Q337"/>
    <mergeCell ref="P343:Q343"/>
    <mergeCell ref="H350:M350"/>
    <mergeCell ref="P350:Q350"/>
    <mergeCell ref="H352:M352"/>
    <mergeCell ref="P352:Q352"/>
    <mergeCell ref="H345:M345"/>
    <mergeCell ref="P345:Q345"/>
    <mergeCell ref="H347:M347"/>
    <mergeCell ref="P347:Q347"/>
    <mergeCell ref="H346:M346"/>
    <mergeCell ref="P346:Q346"/>
    <mergeCell ref="H323:M323"/>
    <mergeCell ref="P323:Q323"/>
    <mergeCell ref="H331:M331"/>
    <mergeCell ref="P331:Q331"/>
    <mergeCell ref="H324:M324"/>
    <mergeCell ref="P324:Q324"/>
    <mergeCell ref="H342:M342"/>
    <mergeCell ref="P342:Q342"/>
    <mergeCell ref="H344:M344"/>
    <mergeCell ref="P344:Q344"/>
    <mergeCell ref="H343:M343"/>
    <mergeCell ref="H334:M334"/>
    <mergeCell ref="P334:Q334"/>
    <mergeCell ref="H339:M339"/>
    <mergeCell ref="P339:Q339"/>
    <mergeCell ref="H336:M336"/>
    <mergeCell ref="P336:Q336"/>
    <mergeCell ref="P309:Q309"/>
    <mergeCell ref="H252:M252"/>
    <mergeCell ref="H273:M273"/>
    <mergeCell ref="P273:Q273"/>
    <mergeCell ref="H276:M276"/>
    <mergeCell ref="P276:Q276"/>
    <mergeCell ref="H274:M274"/>
    <mergeCell ref="P274:Q274"/>
    <mergeCell ref="H275:M275"/>
    <mergeCell ref="H282:M282"/>
    <mergeCell ref="P282:Q282"/>
    <mergeCell ref="H287:M287"/>
    <mergeCell ref="P287:Q287"/>
    <mergeCell ref="H285:M285"/>
    <mergeCell ref="P285:Q285"/>
    <mergeCell ref="H269:M269"/>
    <mergeCell ref="P269:Q269"/>
    <mergeCell ref="H272:M272"/>
    <mergeCell ref="P272:Q272"/>
    <mergeCell ref="H270:M270"/>
    <mergeCell ref="P275:Q275"/>
    <mergeCell ref="H278:M278"/>
    <mergeCell ref="P293:Q293"/>
    <mergeCell ref="H289:M289"/>
    <mergeCell ref="P289:Q289"/>
    <mergeCell ref="H280:M280"/>
    <mergeCell ref="H298:M298"/>
    <mergeCell ref="P298:Q298"/>
    <mergeCell ref="H302:M302"/>
    <mergeCell ref="P302:Q302"/>
    <mergeCell ref="H301:M301"/>
    <mergeCell ref="P301:Q301"/>
    <mergeCell ref="P176:Q176"/>
    <mergeCell ref="H177:M177"/>
    <mergeCell ref="P177:Q177"/>
    <mergeCell ref="H183:M183"/>
    <mergeCell ref="P183:Q183"/>
    <mergeCell ref="H133:M133"/>
    <mergeCell ref="P133:Q133"/>
    <mergeCell ref="H131:M131"/>
    <mergeCell ref="H134:M134"/>
    <mergeCell ref="P134:Q134"/>
    <mergeCell ref="H137:M137"/>
    <mergeCell ref="P137:Q137"/>
    <mergeCell ref="H138:M138"/>
    <mergeCell ref="P138:Q138"/>
    <mergeCell ref="H142:M142"/>
    <mergeCell ref="P142:Q142"/>
    <mergeCell ref="H145:M145"/>
    <mergeCell ref="P145:Q145"/>
    <mergeCell ref="H144:M144"/>
    <mergeCell ref="P181:Q181"/>
    <mergeCell ref="P158:Q158"/>
    <mergeCell ref="H163:M163"/>
    <mergeCell ref="P163:Q163"/>
    <mergeCell ref="H140:M140"/>
    <mergeCell ref="P140:Q140"/>
    <mergeCell ref="H160:M160"/>
    <mergeCell ref="P160:Q160"/>
    <mergeCell ref="H168:M168"/>
    <mergeCell ref="P168:Q168"/>
    <mergeCell ref="H161:M161"/>
    <mergeCell ref="P161:Q161"/>
    <mergeCell ref="H173:M173"/>
    <mergeCell ref="H114:M114"/>
    <mergeCell ref="P114:Q114"/>
    <mergeCell ref="H112:M112"/>
    <mergeCell ref="P112:Q112"/>
    <mergeCell ref="H118:M118"/>
    <mergeCell ref="P118:Q118"/>
    <mergeCell ref="H119:M119"/>
    <mergeCell ref="P119:Q119"/>
    <mergeCell ref="H51:M51"/>
    <mergeCell ref="P51:Q51"/>
    <mergeCell ref="H55:M55"/>
    <mergeCell ref="P55:Q55"/>
    <mergeCell ref="H53:M53"/>
    <mergeCell ref="H59:M59"/>
    <mergeCell ref="P59:Q59"/>
    <mergeCell ref="H67:M67"/>
    <mergeCell ref="P67:Q67"/>
    <mergeCell ref="H72:M72"/>
    <mergeCell ref="P72:Q72"/>
    <mergeCell ref="H65:M65"/>
    <mergeCell ref="H117:M117"/>
    <mergeCell ref="P117:Q117"/>
    <mergeCell ref="H107:M107"/>
    <mergeCell ref="H88:M88"/>
    <mergeCell ref="P88:Q88"/>
    <mergeCell ref="H92:M92"/>
    <mergeCell ref="H54:M54"/>
    <mergeCell ref="H85:M85"/>
    <mergeCell ref="P85:Q85"/>
    <mergeCell ref="H113:M113"/>
    <mergeCell ref="P113:Q113"/>
    <mergeCell ref="P77:Q77"/>
    <mergeCell ref="H23:M23"/>
    <mergeCell ref="P23:Q23"/>
    <mergeCell ref="H1331:M1331"/>
    <mergeCell ref="P1331:Q1331"/>
    <mergeCell ref="H1343:M1343"/>
    <mergeCell ref="P1343:Q1343"/>
    <mergeCell ref="H1347:M1347"/>
    <mergeCell ref="P1347:Q1347"/>
    <mergeCell ref="H1344:M1344"/>
    <mergeCell ref="P1344:Q1344"/>
    <mergeCell ref="H1357:M1357"/>
    <mergeCell ref="P1357:Q1357"/>
    <mergeCell ref="H1365:M1365"/>
    <mergeCell ref="P1365:Q1365"/>
    <mergeCell ref="H1358:M1358"/>
    <mergeCell ref="P1358:Q1358"/>
    <mergeCell ref="H1341:M1341"/>
    <mergeCell ref="P1341:Q1341"/>
    <mergeCell ref="P1340:Q1340"/>
    <mergeCell ref="H1340:M1340"/>
    <mergeCell ref="H1288:M1288"/>
    <mergeCell ref="P1288:Q1288"/>
    <mergeCell ref="H1286:M1286"/>
    <mergeCell ref="P1286:Q1286"/>
    <mergeCell ref="H1291:M1291"/>
    <mergeCell ref="P1291:Q1291"/>
    <mergeCell ref="H1294:M1294"/>
    <mergeCell ref="P1294:Q1294"/>
    <mergeCell ref="H1292:M1292"/>
    <mergeCell ref="H1163:M1163"/>
    <mergeCell ref="P1163:Q1163"/>
    <mergeCell ref="H1242:M1242"/>
    <mergeCell ref="P1169:Q1169"/>
    <mergeCell ref="H1164:M1164"/>
    <mergeCell ref="P1153:Q1153"/>
    <mergeCell ref="H1157:M1157"/>
    <mergeCell ref="P1157:Q1157"/>
    <mergeCell ref="H1126:M1126"/>
    <mergeCell ref="H1140:M1140"/>
    <mergeCell ref="P1140:Q1140"/>
    <mergeCell ref="P1146:Q1146"/>
    <mergeCell ref="H1201:M1201"/>
    <mergeCell ref="P1201:Q1201"/>
    <mergeCell ref="H1207:M1207"/>
    <mergeCell ref="P1207:Q1207"/>
    <mergeCell ref="H1202:M1202"/>
    <mergeCell ref="H1222:M1222"/>
    <mergeCell ref="P1222:Q1222"/>
    <mergeCell ref="H1226:M1226"/>
    <mergeCell ref="P1226:Q1226"/>
    <mergeCell ref="H1223:M1223"/>
    <mergeCell ref="H1189:M1189"/>
    <mergeCell ref="P1189:Q1189"/>
    <mergeCell ref="H1185:M1185"/>
    <mergeCell ref="P1152:Q1152"/>
    <mergeCell ref="H1156:M1156"/>
    <mergeCell ref="P1156:Q1156"/>
    <mergeCell ref="H1159:M1159"/>
    <mergeCell ref="H1179:M1179"/>
    <mergeCell ref="P1179:Q1179"/>
    <mergeCell ref="H1144:M1144"/>
    <mergeCell ref="P1144:Q1144"/>
    <mergeCell ref="H1149:M1149"/>
    <mergeCell ref="H1208:M1208"/>
    <mergeCell ref="P1208:Q1208"/>
    <mergeCell ref="H1216:M1216"/>
    <mergeCell ref="P1216:Q1216"/>
    <mergeCell ref="P1223:Q1223"/>
    <mergeCell ref="H1150:M1150"/>
    <mergeCell ref="P1150:Q1150"/>
    <mergeCell ref="H1151:M1151"/>
    <mergeCell ref="P1151:Q1151"/>
    <mergeCell ref="H1155:M1155"/>
    <mergeCell ref="P1155:Q1155"/>
    <mergeCell ref="H1158:M1158"/>
    <mergeCell ref="P1158:Q1158"/>
    <mergeCell ref="H1161:M1161"/>
    <mergeCell ref="P1161:Q1161"/>
    <mergeCell ref="P1186:Q1186"/>
    <mergeCell ref="H1184:M1184"/>
    <mergeCell ref="P1184:Q1184"/>
    <mergeCell ref="P1181:Q1181"/>
    <mergeCell ref="H1174:M1174"/>
    <mergeCell ref="P1174:Q1174"/>
    <mergeCell ref="H1177:M1177"/>
    <mergeCell ref="P1177:Q1177"/>
    <mergeCell ref="H1175:M1175"/>
    <mergeCell ref="P1175:Q1175"/>
    <mergeCell ref="P1149:Q1149"/>
    <mergeCell ref="H1145:M1145"/>
    <mergeCell ref="P1167:Q1167"/>
    <mergeCell ref="H1165:M1165"/>
    <mergeCell ref="P1165:Q1165"/>
    <mergeCell ref="H1166:M1166"/>
    <mergeCell ref="P1166:Q1166"/>
    <mergeCell ref="H1171:M1171"/>
    <mergeCell ref="P1171:Q1171"/>
    <mergeCell ref="H1169:M1169"/>
    <mergeCell ref="P1009:Q1009"/>
    <mergeCell ref="H1023:M1023"/>
    <mergeCell ref="P1023:Q1023"/>
    <mergeCell ref="P1030:Q1030"/>
    <mergeCell ref="P1074:Q1074"/>
    <mergeCell ref="H1079:M1079"/>
    <mergeCell ref="P1130:Q1130"/>
    <mergeCell ref="P1126:Q1126"/>
    <mergeCell ref="H1132:M1132"/>
    <mergeCell ref="P1132:Q1132"/>
    <mergeCell ref="H1127:M1127"/>
    <mergeCell ref="P1127:Q1127"/>
    <mergeCell ref="H1167:M1167"/>
    <mergeCell ref="P1139:Q1139"/>
    <mergeCell ref="H1133:M1133"/>
    <mergeCell ref="P1133:Q1133"/>
    <mergeCell ref="H1136:M1136"/>
    <mergeCell ref="P1136:Q1136"/>
    <mergeCell ref="P1159:Q1159"/>
    <mergeCell ref="H1153:M1153"/>
    <mergeCell ref="H1060:M1060"/>
    <mergeCell ref="P1033:Q1033"/>
    <mergeCell ref="H1028:M1028"/>
    <mergeCell ref="H1076:M1076"/>
    <mergeCell ref="H1146:M1146"/>
    <mergeCell ref="P1018:Q1018"/>
    <mergeCell ref="P1041:Q1041"/>
    <mergeCell ref="H1047:M1047"/>
    <mergeCell ref="P1047:Q1047"/>
    <mergeCell ref="H1042:M1042"/>
    <mergeCell ref="P1042:Q1042"/>
    <mergeCell ref="H1102:M1102"/>
    <mergeCell ref="P1102:Q1102"/>
    <mergeCell ref="H1105:M1105"/>
    <mergeCell ref="P1105:Q1105"/>
    <mergeCell ref="H1103:M1103"/>
    <mergeCell ref="P1103:Q1103"/>
    <mergeCell ref="H1099:M1099"/>
    <mergeCell ref="P1099:Q1099"/>
    <mergeCell ref="P1098:Q1098"/>
    <mergeCell ref="H1097:M1097"/>
    <mergeCell ref="P1072:Q1072"/>
    <mergeCell ref="H1075:M1075"/>
    <mergeCell ref="P1075:Q1075"/>
    <mergeCell ref="H1073:M1073"/>
    <mergeCell ref="P1073:Q1073"/>
    <mergeCell ref="H1100:M1100"/>
    <mergeCell ref="P1100:Q1100"/>
    <mergeCell ref="P1091:Q1091"/>
    <mergeCell ref="P1060:Q1060"/>
    <mergeCell ref="H1066:M1066"/>
    <mergeCell ref="H1032:M1032"/>
    <mergeCell ref="P1032:Q1032"/>
    <mergeCell ref="P1145:Q1145"/>
    <mergeCell ref="P1076:Q1076"/>
    <mergeCell ref="H1078:M1078"/>
    <mergeCell ref="H856:M856"/>
    <mergeCell ref="P856:Q856"/>
    <mergeCell ref="H1012:M1012"/>
    <mergeCell ref="P1012:Q1012"/>
    <mergeCell ref="H1008:M1008"/>
    <mergeCell ref="P1027:Q1027"/>
    <mergeCell ref="H1019:M1019"/>
    <mergeCell ref="P1019:Q1019"/>
    <mergeCell ref="H1009:M1009"/>
    <mergeCell ref="H998:M998"/>
    <mergeCell ref="H1022:M1022"/>
    <mergeCell ref="P1022:Q1022"/>
    <mergeCell ref="H1018:M1018"/>
    <mergeCell ref="P1008:Q1008"/>
    <mergeCell ref="H1030:M1030"/>
    <mergeCell ref="H1013:M1013"/>
    <mergeCell ref="P1013:Q1013"/>
    <mergeCell ref="H1010:M1010"/>
    <mergeCell ref="P1010:Q1010"/>
    <mergeCell ref="H1024:M1024"/>
    <mergeCell ref="P1024:Q1024"/>
    <mergeCell ref="H1006:M1006"/>
    <mergeCell ref="P1028:Q1028"/>
    <mergeCell ref="H1025:M1025"/>
    <mergeCell ref="P1025:Q1025"/>
    <mergeCell ref="P1020:Q1020"/>
    <mergeCell ref="H1020:M1020"/>
    <mergeCell ref="H862:M862"/>
    <mergeCell ref="P862:Q862"/>
    <mergeCell ref="H865:M865"/>
    <mergeCell ref="P865:Q865"/>
    <mergeCell ref="H863:M863"/>
    <mergeCell ref="H760:M760"/>
    <mergeCell ref="H807:M807"/>
    <mergeCell ref="P807:Q807"/>
    <mergeCell ref="H811:M811"/>
    <mergeCell ref="P810:Q810"/>
    <mergeCell ref="H787:M787"/>
    <mergeCell ref="H764:M764"/>
    <mergeCell ref="P764:Q764"/>
    <mergeCell ref="H768:M768"/>
    <mergeCell ref="H858:M858"/>
    <mergeCell ref="P858:Q858"/>
    <mergeCell ref="H837:M837"/>
    <mergeCell ref="P837:Q837"/>
    <mergeCell ref="H843:M843"/>
    <mergeCell ref="P843:Q843"/>
    <mergeCell ref="H841:M841"/>
    <mergeCell ref="P848:Q848"/>
    <mergeCell ref="H847:M847"/>
    <mergeCell ref="P847:Q847"/>
    <mergeCell ref="H846:M846"/>
    <mergeCell ref="H844:M844"/>
    <mergeCell ref="P844:Q844"/>
    <mergeCell ref="H842:M842"/>
    <mergeCell ref="H848:M848"/>
    <mergeCell ref="P840:Q840"/>
    <mergeCell ref="H853:M853"/>
    <mergeCell ref="P853:Q853"/>
    <mergeCell ref="H838:M838"/>
    <mergeCell ref="P841:Q841"/>
    <mergeCell ref="H850:M850"/>
    <mergeCell ref="P850:Q850"/>
    <mergeCell ref="H852:M852"/>
    <mergeCell ref="H707:M707"/>
    <mergeCell ref="P707:Q707"/>
    <mergeCell ref="H704:M704"/>
    <mergeCell ref="P704:Q704"/>
    <mergeCell ref="P728:Q728"/>
    <mergeCell ref="P671:Q671"/>
    <mergeCell ref="P670:Q670"/>
    <mergeCell ref="H669:M669"/>
    <mergeCell ref="H692:M692"/>
    <mergeCell ref="P692:Q692"/>
    <mergeCell ref="H687:M687"/>
    <mergeCell ref="H699:M699"/>
    <mergeCell ref="P649:Q649"/>
    <mergeCell ref="H664:M664"/>
    <mergeCell ref="P664:Q664"/>
    <mergeCell ref="P812:Q812"/>
    <mergeCell ref="H750:M750"/>
    <mergeCell ref="H736:M736"/>
    <mergeCell ref="P736:Q736"/>
    <mergeCell ref="H744:M744"/>
    <mergeCell ref="P744:Q744"/>
    <mergeCell ref="H739:M739"/>
    <mergeCell ref="P739:Q739"/>
    <mergeCell ref="H776:M776"/>
    <mergeCell ref="P776:Q776"/>
    <mergeCell ref="H771:M771"/>
    <mergeCell ref="P771:Q771"/>
    <mergeCell ref="H789:M789"/>
    <mergeCell ref="P789:Q789"/>
    <mergeCell ref="H801:M801"/>
    <mergeCell ref="H799:M799"/>
    <mergeCell ref="P799:Q799"/>
    <mergeCell ref="H554:M554"/>
    <mergeCell ref="H629:M629"/>
    <mergeCell ref="P629:Q629"/>
    <mergeCell ref="H625:M625"/>
    <mergeCell ref="P625:Q625"/>
    <mergeCell ref="H638:M638"/>
    <mergeCell ref="P638:Q638"/>
    <mergeCell ref="P622:Q622"/>
    <mergeCell ref="H627:M627"/>
    <mergeCell ref="P627:Q627"/>
    <mergeCell ref="P631:Q631"/>
    <mergeCell ref="H659:M659"/>
    <mergeCell ref="P659:Q659"/>
    <mergeCell ref="H639:M639"/>
    <mergeCell ref="P639:Q639"/>
    <mergeCell ref="H646:M646"/>
    <mergeCell ref="H658:M658"/>
    <mergeCell ref="P658:Q658"/>
    <mergeCell ref="H640:M640"/>
    <mergeCell ref="P640:Q640"/>
    <mergeCell ref="H645:M645"/>
    <mergeCell ref="P645:Q645"/>
    <mergeCell ref="H643:M643"/>
    <mergeCell ref="P642:Q642"/>
    <mergeCell ref="H632:M632"/>
    <mergeCell ref="P628:Q628"/>
    <mergeCell ref="H622:M622"/>
    <mergeCell ref="H624:M624"/>
    <mergeCell ref="P632:Q632"/>
    <mergeCell ref="H651:M651"/>
    <mergeCell ref="P624:Q624"/>
    <mergeCell ref="P651:Q651"/>
    <mergeCell ref="P519:Q519"/>
    <mergeCell ref="H521:M521"/>
    <mergeCell ref="P521:Q521"/>
    <mergeCell ref="H524:M524"/>
    <mergeCell ref="P524:Q524"/>
    <mergeCell ref="H526:M526"/>
    <mergeCell ref="P526:Q526"/>
    <mergeCell ref="H525:M525"/>
    <mergeCell ref="P525:Q525"/>
    <mergeCell ref="H532:M532"/>
    <mergeCell ref="P532:Q532"/>
    <mergeCell ref="H523:M523"/>
    <mergeCell ref="P523:Q523"/>
    <mergeCell ref="H522:M522"/>
    <mergeCell ref="P522:Q522"/>
    <mergeCell ref="H531:M531"/>
    <mergeCell ref="P531:Q531"/>
    <mergeCell ref="H530:M530"/>
    <mergeCell ref="P530:Q530"/>
    <mergeCell ref="H489:M489"/>
    <mergeCell ref="P489:Q489"/>
    <mergeCell ref="H498:M498"/>
    <mergeCell ref="P498:Q498"/>
    <mergeCell ref="H501:M501"/>
    <mergeCell ref="P501:Q501"/>
    <mergeCell ref="H490:M490"/>
    <mergeCell ref="H535:M535"/>
    <mergeCell ref="P535:Q535"/>
    <mergeCell ref="H533:M533"/>
    <mergeCell ref="P533:Q533"/>
    <mergeCell ref="H514:M514"/>
    <mergeCell ref="P514:Q514"/>
    <mergeCell ref="H513:M513"/>
    <mergeCell ref="P513:Q513"/>
    <mergeCell ref="H528:M528"/>
    <mergeCell ref="P528:Q528"/>
    <mergeCell ref="H495:M495"/>
    <mergeCell ref="P495:Q495"/>
    <mergeCell ref="H497:M497"/>
    <mergeCell ref="P497:Q497"/>
    <mergeCell ref="H500:M500"/>
    <mergeCell ref="P500:Q500"/>
    <mergeCell ref="H503:M503"/>
    <mergeCell ref="P511:Q511"/>
    <mergeCell ref="H517:M517"/>
    <mergeCell ref="P517:Q517"/>
    <mergeCell ref="H519:M519"/>
    <mergeCell ref="H491:M491"/>
    <mergeCell ref="P491:Q491"/>
    <mergeCell ref="P490:Q490"/>
    <mergeCell ref="H492:M492"/>
    <mergeCell ref="H477:M477"/>
    <mergeCell ref="P477:Q477"/>
    <mergeCell ref="P482:Q482"/>
    <mergeCell ref="H483:M483"/>
    <mergeCell ref="P483:Q483"/>
    <mergeCell ref="H488:M488"/>
    <mergeCell ref="P488:Q488"/>
    <mergeCell ref="H484:M484"/>
    <mergeCell ref="P484:Q484"/>
    <mergeCell ref="H398:M398"/>
    <mergeCell ref="P398:Q398"/>
    <mergeCell ref="H401:M401"/>
    <mergeCell ref="P401:Q401"/>
    <mergeCell ref="H399:M399"/>
    <mergeCell ref="P399:Q399"/>
    <mergeCell ref="H407:M407"/>
    <mergeCell ref="P407:Q407"/>
    <mergeCell ref="H410:M410"/>
    <mergeCell ref="P410:Q410"/>
    <mergeCell ref="H408:M408"/>
    <mergeCell ref="P408:Q408"/>
    <mergeCell ref="H402:M402"/>
    <mergeCell ref="P402:Q402"/>
    <mergeCell ref="H405:M405"/>
    <mergeCell ref="P405:Q405"/>
    <mergeCell ref="H404:M404"/>
    <mergeCell ref="P404:Q404"/>
    <mergeCell ref="P406:Q406"/>
    <mergeCell ref="H456:M456"/>
    <mergeCell ref="P447:Q447"/>
    <mergeCell ref="H451:M451"/>
    <mergeCell ref="P451:Q451"/>
    <mergeCell ref="P362:Q362"/>
    <mergeCell ref="H364:M364"/>
    <mergeCell ref="P364:Q364"/>
    <mergeCell ref="H372:M372"/>
    <mergeCell ref="P372:Q372"/>
    <mergeCell ref="H371:M371"/>
    <mergeCell ref="H368:M368"/>
    <mergeCell ref="H387:M387"/>
    <mergeCell ref="P387:Q387"/>
    <mergeCell ref="H378:M378"/>
    <mergeCell ref="P378:Q378"/>
    <mergeCell ref="H382:M382"/>
    <mergeCell ref="P382:Q382"/>
    <mergeCell ref="P367:Q367"/>
    <mergeCell ref="H369:M369"/>
    <mergeCell ref="P369:Q369"/>
    <mergeCell ref="H365:M365"/>
    <mergeCell ref="P365:Q365"/>
    <mergeCell ref="H376:M376"/>
    <mergeCell ref="P376:Q376"/>
    <mergeCell ref="H385:M385"/>
    <mergeCell ref="P385:Q385"/>
    <mergeCell ref="P380:Q380"/>
    <mergeCell ref="H374:M374"/>
    <mergeCell ref="P374:Q374"/>
    <mergeCell ref="P209:Q209"/>
    <mergeCell ref="H205:M205"/>
    <mergeCell ref="H213:M213"/>
    <mergeCell ref="P213:Q213"/>
    <mergeCell ref="H216:M216"/>
    <mergeCell ref="P216:Q216"/>
    <mergeCell ref="H256:M256"/>
    <mergeCell ref="P256:Q256"/>
    <mergeCell ref="H259:M259"/>
    <mergeCell ref="P259:Q259"/>
    <mergeCell ref="H257:M257"/>
    <mergeCell ref="P257:Q257"/>
    <mergeCell ref="H249:M249"/>
    <mergeCell ref="P249:Q249"/>
    <mergeCell ref="H254:M254"/>
    <mergeCell ref="P254:Q254"/>
    <mergeCell ref="P250:Q250"/>
    <mergeCell ref="H217:M217"/>
    <mergeCell ref="P217:Q217"/>
    <mergeCell ref="P219:Q219"/>
    <mergeCell ref="H228:M228"/>
    <mergeCell ref="P228:Q228"/>
    <mergeCell ref="H221:M221"/>
    <mergeCell ref="P221:Q221"/>
    <mergeCell ref="H224:M224"/>
    <mergeCell ref="P224:Q224"/>
    <mergeCell ref="H225:M225"/>
    <mergeCell ref="P225:Q225"/>
    <mergeCell ref="H222:M222"/>
    <mergeCell ref="P227:Q227"/>
    <mergeCell ref="H212:M212"/>
    <mergeCell ref="P212:Q212"/>
    <mergeCell ref="H192:M192"/>
    <mergeCell ref="P192:Q192"/>
    <mergeCell ref="P205:Q205"/>
    <mergeCell ref="H208:M208"/>
    <mergeCell ref="P208:Q208"/>
    <mergeCell ref="H198:M198"/>
    <mergeCell ref="P198:Q198"/>
    <mergeCell ref="H201:M201"/>
    <mergeCell ref="P201:Q201"/>
    <mergeCell ref="H189:M189"/>
    <mergeCell ref="P189:Q189"/>
    <mergeCell ref="H193:M193"/>
    <mergeCell ref="P193:Q193"/>
    <mergeCell ref="H196:M196"/>
    <mergeCell ref="P196:Q196"/>
    <mergeCell ref="H194:M194"/>
    <mergeCell ref="P194:Q194"/>
    <mergeCell ref="H203:M203"/>
    <mergeCell ref="H207:M207"/>
    <mergeCell ref="P207:Q207"/>
    <mergeCell ref="P203:Q203"/>
    <mergeCell ref="H214:M214"/>
    <mergeCell ref="H190:M190"/>
    <mergeCell ref="P190:Q190"/>
    <mergeCell ref="H210:M210"/>
    <mergeCell ref="P210:Q210"/>
    <mergeCell ref="P222:Q222"/>
    <mergeCell ref="H226:M226"/>
    <mergeCell ref="P226:Q226"/>
    <mergeCell ref="H209:M209"/>
    <mergeCell ref="H27:M27"/>
    <mergeCell ref="P27:Q27"/>
    <mergeCell ref="H30:M30"/>
    <mergeCell ref="P30:Q30"/>
    <mergeCell ref="H29:M29"/>
    <mergeCell ref="P29:Q29"/>
    <mergeCell ref="H43:M43"/>
    <mergeCell ref="P43:Q43"/>
    <mergeCell ref="H66:M66"/>
    <mergeCell ref="P66:Q66"/>
    <mergeCell ref="H68:M68"/>
    <mergeCell ref="P68:Q68"/>
    <mergeCell ref="H87:M87"/>
    <mergeCell ref="P87:Q87"/>
    <mergeCell ref="H84:M84"/>
    <mergeCell ref="P84:Q84"/>
    <mergeCell ref="H81:M81"/>
    <mergeCell ref="P82:Q82"/>
    <mergeCell ref="P33:Q33"/>
    <mergeCell ref="H77:M77"/>
    <mergeCell ref="H83:M83"/>
    <mergeCell ref="P83:Q83"/>
    <mergeCell ref="H38:M38"/>
    <mergeCell ref="H47:M47"/>
    <mergeCell ref="P47:Q47"/>
    <mergeCell ref="H31:M31"/>
    <mergeCell ref="P31:Q31"/>
    <mergeCell ref="H45:M45"/>
    <mergeCell ref="P45:Q45"/>
    <mergeCell ref="H61:M61"/>
    <mergeCell ref="H1259:M1259"/>
    <mergeCell ref="P1259:Q1259"/>
    <mergeCell ref="H1270:M1270"/>
    <mergeCell ref="H1276:M1276"/>
    <mergeCell ref="P1276:Q1276"/>
    <mergeCell ref="H1284:M1284"/>
    <mergeCell ref="P1284:Q1284"/>
    <mergeCell ref="H1278:M1278"/>
    <mergeCell ref="P1278:Q1278"/>
    <mergeCell ref="P1295:Q1295"/>
    <mergeCell ref="P1252:Q1252"/>
    <mergeCell ref="H1249:M1249"/>
    <mergeCell ref="P1249:Q1249"/>
    <mergeCell ref="H1263:M1263"/>
    <mergeCell ref="P1263:Q1263"/>
    <mergeCell ref="H1254:M1254"/>
    <mergeCell ref="P1234:Q1234"/>
    <mergeCell ref="H1229:M1229"/>
    <mergeCell ref="P1229:Q1229"/>
    <mergeCell ref="H1220:M1220"/>
    <mergeCell ref="H1182:M1182"/>
    <mergeCell ref="P1182:Q1182"/>
    <mergeCell ref="P1190:Q1190"/>
    <mergeCell ref="H1205:M1205"/>
    <mergeCell ref="P1205:Q1205"/>
    <mergeCell ref="P1307:Q1307"/>
    <mergeCell ref="H1310:M1310"/>
    <mergeCell ref="P1310:Q1310"/>
    <mergeCell ref="P1314:Q1314"/>
    <mergeCell ref="H1318:M1318"/>
    <mergeCell ref="P1318:Q1318"/>
    <mergeCell ref="H1300:M1300"/>
    <mergeCell ref="P1300:Q1300"/>
    <mergeCell ref="H1308:M1308"/>
    <mergeCell ref="P1308:Q1308"/>
    <mergeCell ref="H1311:M1311"/>
    <mergeCell ref="H1316:M1316"/>
    <mergeCell ref="P1264:Q1264"/>
    <mergeCell ref="H1271:M1271"/>
    <mergeCell ref="P1271:Q1271"/>
    <mergeCell ref="H1290:M1290"/>
    <mergeCell ref="P1290:Q1290"/>
    <mergeCell ref="H1289:M1289"/>
    <mergeCell ref="P1289:Q1289"/>
    <mergeCell ref="H1293:M1293"/>
    <mergeCell ref="P1298:Q1298"/>
    <mergeCell ref="H1304:M1304"/>
    <mergeCell ref="H1268:M1268"/>
    <mergeCell ref="P1268:Q1268"/>
    <mergeCell ref="H1266:M1266"/>
    <mergeCell ref="P1266:Q1266"/>
    <mergeCell ref="H1267:M1267"/>
    <mergeCell ref="H1328:M1328"/>
    <mergeCell ref="P1328:Q1328"/>
    <mergeCell ref="H1306:M1306"/>
    <mergeCell ref="P1306:Q1306"/>
    <mergeCell ref="P1333:Q1333"/>
    <mergeCell ref="H1350:M1350"/>
    <mergeCell ref="P1350:Q1350"/>
    <mergeCell ref="H1312:M1312"/>
    <mergeCell ref="P1312:Q1312"/>
    <mergeCell ref="H1296:M1296"/>
    <mergeCell ref="P1296:Q1296"/>
    <mergeCell ref="P1304:Q1304"/>
    <mergeCell ref="H1303:M1303"/>
    <mergeCell ref="P1303:Q1303"/>
    <mergeCell ref="H1322:M1322"/>
    <mergeCell ref="P1322:Q1322"/>
    <mergeCell ref="H1315:M1315"/>
    <mergeCell ref="P1315:Q1315"/>
    <mergeCell ref="H1329:M1329"/>
    <mergeCell ref="P1329:Q1329"/>
    <mergeCell ref="H1326:M1326"/>
    <mergeCell ref="P1326:Q1326"/>
    <mergeCell ref="H1305:M1305"/>
    <mergeCell ref="P1317:Q1317"/>
    <mergeCell ref="H1321:M1321"/>
    <mergeCell ref="P1321:Q1321"/>
    <mergeCell ref="H1335:M1335"/>
    <mergeCell ref="P1335:Q1335"/>
    <mergeCell ref="H1302:M1302"/>
    <mergeCell ref="P1302:Q1302"/>
    <mergeCell ref="H1297:M1297"/>
    <mergeCell ref="H1307:M1307"/>
    <mergeCell ref="H1364:M1364"/>
    <mergeCell ref="P1364:Q1364"/>
    <mergeCell ref="H1354:M1354"/>
    <mergeCell ref="H1339:M1339"/>
    <mergeCell ref="P1339:Q1339"/>
    <mergeCell ref="H1342:M1342"/>
    <mergeCell ref="P1342:Q1342"/>
    <mergeCell ref="H1323:M1323"/>
    <mergeCell ref="P1323:Q1323"/>
    <mergeCell ref="H1330:M1330"/>
    <mergeCell ref="P1330:Q1330"/>
    <mergeCell ref="H1337:M1337"/>
    <mergeCell ref="P1337:Q1337"/>
    <mergeCell ref="H1299:M1299"/>
    <mergeCell ref="P1299:Q1299"/>
    <mergeCell ref="H1295:M1295"/>
    <mergeCell ref="P1305:Q1305"/>
    <mergeCell ref="H1298:M1298"/>
    <mergeCell ref="H1353:M1353"/>
    <mergeCell ref="P1353:Q1353"/>
    <mergeCell ref="P1309:Q1309"/>
    <mergeCell ref="H1362:M1362"/>
    <mergeCell ref="P1362:Q1362"/>
    <mergeCell ref="H1352:M1352"/>
    <mergeCell ref="P1352:Q1352"/>
    <mergeCell ref="H1361:M1361"/>
    <mergeCell ref="P1361:Q1361"/>
    <mergeCell ref="H1334:M1334"/>
    <mergeCell ref="P1334:Q1334"/>
    <mergeCell ref="H1351:M1351"/>
    <mergeCell ref="P1351:Q1351"/>
    <mergeCell ref="H1317:M1317"/>
    <mergeCell ref="H1188:M1188"/>
    <mergeCell ref="P1188:Q1188"/>
    <mergeCell ref="H1183:M1183"/>
    <mergeCell ref="H1186:M1186"/>
    <mergeCell ref="P1316:Q1316"/>
    <mergeCell ref="P1279:Q1279"/>
    <mergeCell ref="H1287:M1287"/>
    <mergeCell ref="P1287:Q1287"/>
    <mergeCell ref="H1272:M1272"/>
    <mergeCell ref="P1272:Q1272"/>
    <mergeCell ref="H1277:M1277"/>
    <mergeCell ref="P1277:Q1277"/>
    <mergeCell ref="H1273:M1273"/>
    <mergeCell ref="P1273:Q1273"/>
    <mergeCell ref="H1285:M1285"/>
    <mergeCell ref="P1285:Q1285"/>
    <mergeCell ref="H1225:M1225"/>
    <mergeCell ref="P1225:Q1225"/>
    <mergeCell ref="H1240:M1240"/>
    <mergeCell ref="P1240:Q1240"/>
    <mergeCell ref="H1246:M1246"/>
    <mergeCell ref="P1246:Q1246"/>
    <mergeCell ref="H1252:M1252"/>
    <mergeCell ref="H1313:M1313"/>
    <mergeCell ref="P1313:Q1313"/>
    <mergeCell ref="H1314:M1314"/>
    <mergeCell ref="P1293:Q1293"/>
    <mergeCell ref="H1211:M1211"/>
    <mergeCell ref="P1211:Q1211"/>
    <mergeCell ref="H1218:M1218"/>
    <mergeCell ref="P1218:Q1218"/>
    <mergeCell ref="H1214:M1214"/>
    <mergeCell ref="H1176:M1176"/>
    <mergeCell ref="P1168:Q1168"/>
    <mergeCell ref="H1170:M1170"/>
    <mergeCell ref="P1170:Q1170"/>
    <mergeCell ref="H1173:M1173"/>
    <mergeCell ref="P1173:Q1173"/>
    <mergeCell ref="P1164:Q1164"/>
    <mergeCell ref="H1178:M1178"/>
    <mergeCell ref="P1178:Q1178"/>
    <mergeCell ref="H1180:M1180"/>
    <mergeCell ref="P1180:Q1180"/>
    <mergeCell ref="H1152:M1152"/>
    <mergeCell ref="H1172:M1172"/>
    <mergeCell ref="P1172:Q1172"/>
    <mergeCell ref="H1181:M1181"/>
    <mergeCell ref="H996:M996"/>
    <mergeCell ref="P996:Q996"/>
    <mergeCell ref="P1131:Q1131"/>
    <mergeCell ref="H1134:M1134"/>
    <mergeCell ref="P1134:Q1134"/>
    <mergeCell ref="H1137:M1137"/>
    <mergeCell ref="P1137:Q1137"/>
    <mergeCell ref="H1135:M1135"/>
    <mergeCell ref="H1128:M1128"/>
    <mergeCell ref="P1128:Q1128"/>
    <mergeCell ref="H1143:M1143"/>
    <mergeCell ref="P1143:Q1143"/>
    <mergeCell ref="H1142:M1142"/>
    <mergeCell ref="P1142:Q1142"/>
    <mergeCell ref="H1141:M1141"/>
    <mergeCell ref="P1141:Q1141"/>
    <mergeCell ref="H1139:M1139"/>
    <mergeCell ref="H898:M898"/>
    <mergeCell ref="P898:Q898"/>
    <mergeCell ref="H902:M902"/>
    <mergeCell ref="P1135:Q1135"/>
    <mergeCell ref="H1131:M1131"/>
    <mergeCell ref="H1138:M1138"/>
    <mergeCell ref="P1138:Q1138"/>
    <mergeCell ref="H1038:M1038"/>
    <mergeCell ref="H1011:M1011"/>
    <mergeCell ref="P1011:Q1011"/>
    <mergeCell ref="H1014:M1014"/>
    <mergeCell ref="H1130:M1130"/>
    <mergeCell ref="H1039:M1039"/>
    <mergeCell ref="P897:Q897"/>
    <mergeCell ref="P876:Q876"/>
    <mergeCell ref="H881:M881"/>
    <mergeCell ref="P881:Q881"/>
    <mergeCell ref="H887:M887"/>
    <mergeCell ref="P893:Q893"/>
    <mergeCell ref="H947:M947"/>
    <mergeCell ref="H933:M933"/>
    <mergeCell ref="P933:Q933"/>
    <mergeCell ref="H939:M939"/>
    <mergeCell ref="P939:Q939"/>
    <mergeCell ref="H918:M918"/>
    <mergeCell ref="P900:Q900"/>
    <mergeCell ref="H879:M879"/>
    <mergeCell ref="H921:M921"/>
    <mergeCell ref="P921:Q921"/>
    <mergeCell ref="P924:Q924"/>
    <mergeCell ref="H929:M929"/>
    <mergeCell ref="P929:Q929"/>
    <mergeCell ref="P966:Q966"/>
    <mergeCell ref="H970:M970"/>
    <mergeCell ref="P1002:Q1002"/>
    <mergeCell ref="H999:M999"/>
    <mergeCell ref="P1017:Q1017"/>
    <mergeCell ref="H1029:M1029"/>
    <mergeCell ref="P1029:Q1029"/>
    <mergeCell ref="H919:M919"/>
    <mergeCell ref="P919:Q919"/>
    <mergeCell ref="P942:Q942"/>
    <mergeCell ref="H945:M945"/>
    <mergeCell ref="P945:Q945"/>
    <mergeCell ref="H923:M923"/>
    <mergeCell ref="P923:Q923"/>
    <mergeCell ref="H928:M928"/>
    <mergeCell ref="P928:Q928"/>
    <mergeCell ref="P970:Q970"/>
    <mergeCell ref="P968:Q968"/>
    <mergeCell ref="H979:M979"/>
    <mergeCell ref="P979:Q979"/>
    <mergeCell ref="H982:M982"/>
    <mergeCell ref="P982:Q982"/>
    <mergeCell ref="H988:M988"/>
    <mergeCell ref="H936:M936"/>
    <mergeCell ref="P936:Q936"/>
    <mergeCell ref="P934:Q934"/>
    <mergeCell ref="H1026:M1026"/>
    <mergeCell ref="P1026:Q1026"/>
    <mergeCell ref="P999:Q999"/>
    <mergeCell ref="H995:M995"/>
    <mergeCell ref="P995:Q995"/>
    <mergeCell ref="H1017:M1017"/>
    <mergeCell ref="H868:M868"/>
    <mergeCell ref="P868:Q868"/>
    <mergeCell ref="H977:M977"/>
    <mergeCell ref="P977:Q977"/>
    <mergeCell ref="H965:M965"/>
    <mergeCell ref="P965:Q965"/>
    <mergeCell ref="H978:M978"/>
    <mergeCell ref="P978:Q978"/>
    <mergeCell ref="H955:M955"/>
    <mergeCell ref="P955:Q955"/>
    <mergeCell ref="P925:Q925"/>
    <mergeCell ref="H932:M932"/>
    <mergeCell ref="P932:Q932"/>
    <mergeCell ref="H903:M903"/>
    <mergeCell ref="H915:M915"/>
    <mergeCell ref="P915:Q915"/>
    <mergeCell ref="H873:M873"/>
    <mergeCell ref="P873:Q873"/>
    <mergeCell ref="H871:M871"/>
    <mergeCell ref="P871:Q871"/>
    <mergeCell ref="H878:M878"/>
    <mergeCell ref="P878:Q878"/>
    <mergeCell ref="H883:M883"/>
    <mergeCell ref="H954:M954"/>
    <mergeCell ref="P954:Q954"/>
    <mergeCell ref="P883:Q883"/>
    <mergeCell ref="H880:M880"/>
    <mergeCell ref="P880:Q880"/>
    <mergeCell ref="H885:M885"/>
    <mergeCell ref="P885:Q885"/>
    <mergeCell ref="H895:M895"/>
    <mergeCell ref="P895:Q895"/>
    <mergeCell ref="H859:M859"/>
    <mergeCell ref="P859:Q859"/>
    <mergeCell ref="P842:Q842"/>
    <mergeCell ref="P902:Q902"/>
    <mergeCell ref="H910:M910"/>
    <mergeCell ref="P910:Q910"/>
    <mergeCell ref="H913:M913"/>
    <mergeCell ref="P913:Q913"/>
    <mergeCell ref="P912:Q912"/>
    <mergeCell ref="H912:M912"/>
    <mergeCell ref="H899:M899"/>
    <mergeCell ref="H925:M925"/>
    <mergeCell ref="H942:M942"/>
    <mergeCell ref="P899:Q899"/>
    <mergeCell ref="P879:Q879"/>
    <mergeCell ref="H911:M911"/>
    <mergeCell ref="P911:Q911"/>
    <mergeCell ref="H914:M914"/>
    <mergeCell ref="H876:M876"/>
    <mergeCell ref="H884:M884"/>
    <mergeCell ref="P890:Q890"/>
    <mergeCell ref="H890:M890"/>
    <mergeCell ref="P896:Q896"/>
    <mergeCell ref="H926:M926"/>
    <mergeCell ref="P926:Q926"/>
    <mergeCell ref="H904:M904"/>
    <mergeCell ref="H866:M866"/>
    <mergeCell ref="P866:Q866"/>
    <mergeCell ref="H864:M864"/>
    <mergeCell ref="P864:Q864"/>
    <mergeCell ref="H869:M869"/>
    <mergeCell ref="P869:Q869"/>
    <mergeCell ref="P854:Q854"/>
    <mergeCell ref="H809:M809"/>
    <mergeCell ref="P809:Q809"/>
    <mergeCell ref="H814:M814"/>
    <mergeCell ref="P814:Q814"/>
    <mergeCell ref="H833:M833"/>
    <mergeCell ref="P833:Q833"/>
    <mergeCell ref="H836:M836"/>
    <mergeCell ref="P836:Q836"/>
    <mergeCell ref="H835:M835"/>
    <mergeCell ref="P835:Q835"/>
    <mergeCell ref="H818:M818"/>
    <mergeCell ref="P818:Q818"/>
    <mergeCell ref="H849:M849"/>
    <mergeCell ref="P849:Q849"/>
    <mergeCell ref="H820:M820"/>
    <mergeCell ref="P820:Q820"/>
    <mergeCell ref="H816:M816"/>
    <mergeCell ref="P839:Q839"/>
    <mergeCell ref="P823:Q823"/>
    <mergeCell ref="H826:M826"/>
    <mergeCell ref="P826:Q826"/>
    <mergeCell ref="H834:M834"/>
    <mergeCell ref="H831:M831"/>
    <mergeCell ref="P831:Q831"/>
    <mergeCell ref="P852:Q852"/>
    <mergeCell ref="H845:M845"/>
    <mergeCell ref="P845:Q845"/>
    <mergeCell ref="P838:Q838"/>
    <mergeCell ref="P834:Q834"/>
    <mergeCell ref="H830:M830"/>
    <mergeCell ref="P830:Q830"/>
    <mergeCell ref="H805:M805"/>
    <mergeCell ref="P805:Q805"/>
    <mergeCell ref="H824:M824"/>
    <mergeCell ref="P816:Q816"/>
    <mergeCell ref="P806:Q806"/>
    <mergeCell ref="P828:Q828"/>
    <mergeCell ref="P788:Q788"/>
    <mergeCell ref="H784:M784"/>
    <mergeCell ref="P784:Q784"/>
    <mergeCell ref="H798:M798"/>
    <mergeCell ref="P798:Q798"/>
    <mergeCell ref="H819:M819"/>
    <mergeCell ref="P794:Q794"/>
    <mergeCell ref="H792:M792"/>
    <mergeCell ref="P819:Q819"/>
    <mergeCell ref="H794:M794"/>
    <mergeCell ref="H821:M821"/>
    <mergeCell ref="P821:Q821"/>
    <mergeCell ref="P813:Q813"/>
    <mergeCell ref="P815:Q815"/>
    <mergeCell ref="H825:M825"/>
    <mergeCell ref="P825:Q825"/>
    <mergeCell ref="H832:M832"/>
    <mergeCell ref="P832:Q832"/>
    <mergeCell ref="P824:Q824"/>
    <mergeCell ref="H823:M823"/>
    <mergeCell ref="H802:M802"/>
    <mergeCell ref="P802:Q802"/>
    <mergeCell ref="H800:M800"/>
    <mergeCell ref="P800:Q800"/>
    <mergeCell ref="H777:M777"/>
    <mergeCell ref="H730:M730"/>
    <mergeCell ref="P730:Q730"/>
    <mergeCell ref="H745:M745"/>
    <mergeCell ref="P745:Q745"/>
    <mergeCell ref="H748:M748"/>
    <mergeCell ref="P748:Q748"/>
    <mergeCell ref="H746:M746"/>
    <mergeCell ref="P746:Q746"/>
    <mergeCell ref="H726:M726"/>
    <mergeCell ref="P726:Q726"/>
    <mergeCell ref="H725:M725"/>
    <mergeCell ref="H731:M731"/>
    <mergeCell ref="P731:Q731"/>
    <mergeCell ref="P756:Q756"/>
    <mergeCell ref="H782:M782"/>
    <mergeCell ref="P782:Q782"/>
    <mergeCell ref="H788:M788"/>
    <mergeCell ref="H747:M747"/>
    <mergeCell ref="P729:Q729"/>
    <mergeCell ref="H734:M734"/>
    <mergeCell ref="P734:Q734"/>
    <mergeCell ref="P732:Q732"/>
    <mergeCell ref="H737:M737"/>
    <mergeCell ref="P737:Q737"/>
    <mergeCell ref="H735:M735"/>
    <mergeCell ref="H759:M759"/>
    <mergeCell ref="P759:Q759"/>
    <mergeCell ref="H763:M763"/>
    <mergeCell ref="P763:Q763"/>
    <mergeCell ref="P581:Q581"/>
    <mergeCell ref="P605:Q605"/>
    <mergeCell ref="H719:M719"/>
    <mergeCell ref="P719:Q719"/>
    <mergeCell ref="H722:M722"/>
    <mergeCell ref="P722:Q722"/>
    <mergeCell ref="H723:M723"/>
    <mergeCell ref="P723:Q723"/>
    <mergeCell ref="H724:M724"/>
    <mergeCell ref="P724:Q724"/>
    <mergeCell ref="P713:Q713"/>
    <mergeCell ref="P725:Q725"/>
    <mergeCell ref="H709:M709"/>
    <mergeCell ref="P709:Q709"/>
    <mergeCell ref="H708:M708"/>
    <mergeCell ref="H727:M727"/>
    <mergeCell ref="P727:Q727"/>
    <mergeCell ref="P699:Q699"/>
    <mergeCell ref="H680:M680"/>
    <mergeCell ref="P680:Q680"/>
    <mergeCell ref="H670:M670"/>
    <mergeCell ref="P685:Q685"/>
    <mergeCell ref="H656:M656"/>
    <mergeCell ref="P656:Q656"/>
    <mergeCell ref="H666:M666"/>
    <mergeCell ref="P666:Q666"/>
    <mergeCell ref="P669:Q669"/>
    <mergeCell ref="H671:M671"/>
    <mergeCell ref="P598:Q598"/>
    <mergeCell ref="H655:M655"/>
    <mergeCell ref="P655:Q655"/>
    <mergeCell ref="H679:M679"/>
    <mergeCell ref="P585:Q585"/>
    <mergeCell ref="H584:M584"/>
    <mergeCell ref="P584:Q584"/>
    <mergeCell ref="H587:M587"/>
    <mergeCell ref="P587:Q587"/>
    <mergeCell ref="H621:M621"/>
    <mergeCell ref="P621:Q621"/>
    <mergeCell ref="H617:M617"/>
    <mergeCell ref="P617:Q617"/>
    <mergeCell ref="P616:Q616"/>
    <mergeCell ref="H614:M614"/>
    <mergeCell ref="P614:Q614"/>
    <mergeCell ref="P601:Q601"/>
    <mergeCell ref="H592:M592"/>
    <mergeCell ref="P592:Q592"/>
    <mergeCell ref="P591:Q591"/>
    <mergeCell ref="H590:M590"/>
    <mergeCell ref="P590:Q590"/>
    <mergeCell ref="H599:M599"/>
    <mergeCell ref="P599:Q599"/>
    <mergeCell ref="P595:Q595"/>
    <mergeCell ref="H598:M598"/>
    <mergeCell ref="H596:M596"/>
    <mergeCell ref="P596:Q596"/>
    <mergeCell ref="P626:Q626"/>
    <mergeCell ref="P609:Q609"/>
    <mergeCell ref="P471:Q471"/>
    <mergeCell ref="H482:M482"/>
    <mergeCell ref="H434:M434"/>
    <mergeCell ref="P434:Q434"/>
    <mergeCell ref="H436:M436"/>
    <mergeCell ref="P436:Q436"/>
    <mergeCell ref="H435:M435"/>
    <mergeCell ref="P435:Q435"/>
    <mergeCell ref="H469:M469"/>
    <mergeCell ref="H602:M602"/>
    <mergeCell ref="P602:Q602"/>
    <mergeCell ref="H589:M589"/>
    <mergeCell ref="P589:Q589"/>
    <mergeCell ref="H600:M600"/>
    <mergeCell ref="P600:Q600"/>
    <mergeCell ref="H561:M561"/>
    <mergeCell ref="H564:M564"/>
    <mergeCell ref="H544:M544"/>
    <mergeCell ref="H467:M467"/>
    <mergeCell ref="P467:Q467"/>
    <mergeCell ref="H591:M591"/>
    <mergeCell ref="H580:M580"/>
    <mergeCell ref="P580:Q580"/>
    <mergeCell ref="H583:M583"/>
    <mergeCell ref="P583:Q583"/>
    <mergeCell ref="H588:M588"/>
    <mergeCell ref="P588:Q588"/>
    <mergeCell ref="H586:M586"/>
    <mergeCell ref="P586:Q586"/>
    <mergeCell ref="H585:M585"/>
    <mergeCell ref="P446:Q446"/>
    <mergeCell ref="H450:M450"/>
    <mergeCell ref="P450:Q450"/>
    <mergeCell ref="H455:M455"/>
    <mergeCell ref="P455:Q455"/>
    <mergeCell ref="H444:M444"/>
    <mergeCell ref="P444:Q444"/>
    <mergeCell ref="P452:Q452"/>
    <mergeCell ref="P459:Q459"/>
    <mergeCell ref="H462:M462"/>
    <mergeCell ref="P462:Q462"/>
    <mergeCell ref="H459:M459"/>
    <mergeCell ref="P307:Q307"/>
    <mergeCell ref="P281:Q281"/>
    <mergeCell ref="H292:M292"/>
    <mergeCell ref="P292:Q292"/>
    <mergeCell ref="P283:Q283"/>
    <mergeCell ref="P429:Q429"/>
    <mergeCell ref="P428:Q428"/>
    <mergeCell ref="P432:Q432"/>
    <mergeCell ref="P430:Q430"/>
    <mergeCell ref="H424:M424"/>
    <mergeCell ref="P424:Q424"/>
    <mergeCell ref="H431:M431"/>
    <mergeCell ref="P460:Q460"/>
    <mergeCell ref="H442:M442"/>
    <mergeCell ref="P442:Q442"/>
    <mergeCell ref="H448:M448"/>
    <mergeCell ref="P448:Q448"/>
    <mergeCell ref="H440:M440"/>
    <mergeCell ref="P440:Q440"/>
    <mergeCell ref="H306:M306"/>
    <mergeCell ref="H361:M361"/>
    <mergeCell ref="P361:Q361"/>
    <mergeCell ref="H363:M363"/>
    <mergeCell ref="P363:Q363"/>
    <mergeCell ref="P389:Q389"/>
    <mergeCell ref="H392:M392"/>
    <mergeCell ref="P392:Q392"/>
    <mergeCell ref="H297:M297"/>
    <mergeCell ref="P297:Q297"/>
    <mergeCell ref="H258:M258"/>
    <mergeCell ref="P258:Q258"/>
    <mergeCell ref="H261:M261"/>
    <mergeCell ref="P261:Q261"/>
    <mergeCell ref="H260:M260"/>
    <mergeCell ref="P260:Q260"/>
    <mergeCell ref="H264:M264"/>
    <mergeCell ref="P264:Q264"/>
    <mergeCell ref="H268:M268"/>
    <mergeCell ref="P268:Q268"/>
    <mergeCell ref="H266:M266"/>
    <mergeCell ref="P266:Q266"/>
    <mergeCell ref="H267:M267"/>
    <mergeCell ref="P267:Q267"/>
    <mergeCell ref="H284:M284"/>
    <mergeCell ref="P284:Q284"/>
    <mergeCell ref="H271:M271"/>
    <mergeCell ref="P271:Q271"/>
    <mergeCell ref="P371:Q371"/>
    <mergeCell ref="H373:M373"/>
    <mergeCell ref="P373:Q373"/>
    <mergeCell ref="H380:M380"/>
    <mergeCell ref="H362:M362"/>
    <mergeCell ref="H295:M295"/>
    <mergeCell ref="P295:Q295"/>
    <mergeCell ref="H415:M415"/>
    <mergeCell ref="P415:Q415"/>
    <mergeCell ref="H414:M414"/>
    <mergeCell ref="H296:M296"/>
    <mergeCell ref="P296:Q296"/>
    <mergeCell ref="H277:M277"/>
    <mergeCell ref="P277:Q277"/>
    <mergeCell ref="P252:Q252"/>
    <mergeCell ref="H255:M255"/>
    <mergeCell ref="P255:Q255"/>
    <mergeCell ref="H253:M253"/>
    <mergeCell ref="P253:Q253"/>
    <mergeCell ref="H235:M235"/>
    <mergeCell ref="P235:Q235"/>
    <mergeCell ref="H239:M239"/>
    <mergeCell ref="P239:Q239"/>
    <mergeCell ref="H236:M236"/>
    <mergeCell ref="P236:Q236"/>
    <mergeCell ref="H243:M243"/>
    <mergeCell ref="P243:Q243"/>
    <mergeCell ref="H248:M248"/>
    <mergeCell ref="P290:Q290"/>
    <mergeCell ref="P280:Q280"/>
    <mergeCell ref="P270:Q270"/>
    <mergeCell ref="H262:M262"/>
    <mergeCell ref="P262:Q262"/>
    <mergeCell ref="H265:M265"/>
    <mergeCell ref="P265:Q265"/>
    <mergeCell ref="H263:M263"/>
    <mergeCell ref="P263:Q263"/>
    <mergeCell ref="P278:Q278"/>
    <mergeCell ref="H281:M281"/>
    <mergeCell ref="P244:Q244"/>
    <mergeCell ref="P241:Q241"/>
    <mergeCell ref="H238:M238"/>
    <mergeCell ref="H245:M245"/>
    <mergeCell ref="P245:Q245"/>
    <mergeCell ref="H143:M143"/>
    <mergeCell ref="P143:Q143"/>
    <mergeCell ref="H174:M174"/>
    <mergeCell ref="P174:Q174"/>
    <mergeCell ref="H146:M146"/>
    <mergeCell ref="P146:Q146"/>
    <mergeCell ref="H152:M152"/>
    <mergeCell ref="P152:Q152"/>
    <mergeCell ref="H157:M157"/>
    <mergeCell ref="P157:Q157"/>
    <mergeCell ref="P156:Q156"/>
    <mergeCell ref="H202:M202"/>
    <mergeCell ref="P202:Q202"/>
    <mergeCell ref="H172:M172"/>
    <mergeCell ref="P172:Q172"/>
    <mergeCell ref="P214:Q214"/>
    <mergeCell ref="H229:M229"/>
    <mergeCell ref="P229:Q229"/>
    <mergeCell ref="H199:M199"/>
    <mergeCell ref="P199:Q199"/>
    <mergeCell ref="H188:M188"/>
    <mergeCell ref="P188:Q188"/>
    <mergeCell ref="H223:M223"/>
    <mergeCell ref="P223:Q223"/>
    <mergeCell ref="H220:M220"/>
    <mergeCell ref="P220:Q220"/>
    <mergeCell ref="H227:M227"/>
    <mergeCell ref="H141:M141"/>
    <mergeCell ref="P141:Q141"/>
    <mergeCell ref="H150:M150"/>
    <mergeCell ref="P150:Q150"/>
    <mergeCell ref="H155:M155"/>
    <mergeCell ref="P155:Q155"/>
    <mergeCell ref="H159:M159"/>
    <mergeCell ref="P159:Q159"/>
    <mergeCell ref="H156:M156"/>
    <mergeCell ref="P144:Q144"/>
    <mergeCell ref="H151:M151"/>
    <mergeCell ref="P151:Q151"/>
    <mergeCell ref="P165:Q165"/>
    <mergeCell ref="H179:M179"/>
    <mergeCell ref="P179:Q179"/>
    <mergeCell ref="H166:M166"/>
    <mergeCell ref="P166:Q166"/>
    <mergeCell ref="P173:Q173"/>
    <mergeCell ref="H170:M170"/>
    <mergeCell ref="P170:Q170"/>
    <mergeCell ref="H171:M171"/>
    <mergeCell ref="P171:Q171"/>
    <mergeCell ref="P147:Q147"/>
    <mergeCell ref="H158:M158"/>
    <mergeCell ref="H162:M162"/>
    <mergeCell ref="P162:Q162"/>
    <mergeCell ref="H169:M169"/>
    <mergeCell ref="P169:Q169"/>
    <mergeCell ref="H167:M167"/>
    <mergeCell ref="P167:Q167"/>
    <mergeCell ref="H175:M175"/>
    <mergeCell ref="P175:Q175"/>
    <mergeCell ref="H206:M206"/>
    <mergeCell ref="P206:Q206"/>
    <mergeCell ref="H1363:M1363"/>
    <mergeCell ref="P1363:Q1363"/>
    <mergeCell ref="P1213:Q1213"/>
    <mergeCell ref="H1191:M1191"/>
    <mergeCell ref="P1191:Q1191"/>
    <mergeCell ref="H1168:M1168"/>
    <mergeCell ref="P1057:Q1057"/>
    <mergeCell ref="H1063:M1063"/>
    <mergeCell ref="P1063:Q1063"/>
    <mergeCell ref="H1058:M1058"/>
    <mergeCell ref="P1058:Q1058"/>
    <mergeCell ref="P1083:Q1083"/>
    <mergeCell ref="H1088:M1088"/>
    <mergeCell ref="P1088:Q1088"/>
    <mergeCell ref="H1074:M1074"/>
    <mergeCell ref="H1082:M1082"/>
    <mergeCell ref="H231:M231"/>
    <mergeCell ref="P231:Q231"/>
    <mergeCell ref="H232:M232"/>
    <mergeCell ref="P232:Q232"/>
    <mergeCell ref="H233:M233"/>
    <mergeCell ref="P233:Q233"/>
    <mergeCell ref="H1148:M1148"/>
    <mergeCell ref="P1148:Q1148"/>
    <mergeCell ref="H1096:M1096"/>
    <mergeCell ref="H237:M237"/>
    <mergeCell ref="P237:Q237"/>
    <mergeCell ref="H241:M241"/>
    <mergeCell ref="P248:Q248"/>
    <mergeCell ref="H244:M244"/>
    <mergeCell ref="H1147:M1147"/>
    <mergeCell ref="P1147:Q1147"/>
    <mergeCell ref="P1097:Q1097"/>
    <mergeCell ref="H1101:M1101"/>
    <mergeCell ref="P1101:Q1101"/>
    <mergeCell ref="H1104:M1104"/>
    <mergeCell ref="H1251:M1251"/>
    <mergeCell ref="P1251:Q1251"/>
    <mergeCell ref="H19:M19"/>
    <mergeCell ref="P19:Q19"/>
    <mergeCell ref="H28:M28"/>
    <mergeCell ref="P28:Q28"/>
    <mergeCell ref="H41:M41"/>
    <mergeCell ref="P41:Q41"/>
    <mergeCell ref="H49:M49"/>
    <mergeCell ref="P49:Q49"/>
    <mergeCell ref="H42:M42"/>
    <mergeCell ref="P42:Q42"/>
    <mergeCell ref="P53:Q53"/>
    <mergeCell ref="H57:M57"/>
    <mergeCell ref="P57:Q57"/>
    <mergeCell ref="P54:Q54"/>
    <mergeCell ref="P65:Q65"/>
    <mergeCell ref="H70:M70"/>
    <mergeCell ref="P70:Q70"/>
    <mergeCell ref="P1015:Q1015"/>
    <mergeCell ref="H1021:M1021"/>
    <mergeCell ref="P1021:Q1021"/>
    <mergeCell ref="P182:Q182"/>
    <mergeCell ref="H165:M165"/>
    <mergeCell ref="H176:M176"/>
    <mergeCell ref="H182:M182"/>
    <mergeCell ref="P1038:Q1038"/>
    <mergeCell ref="P750:Q750"/>
    <mergeCell ref="H797:M797"/>
    <mergeCell ref="P797:Q797"/>
    <mergeCell ref="H791:M791"/>
    <mergeCell ref="P791:Q791"/>
    <mergeCell ref="H20:M20"/>
    <mergeCell ref="P20:Q20"/>
    <mergeCell ref="H22:M22"/>
    <mergeCell ref="P22:Q22"/>
    <mergeCell ref="H21:M21"/>
    <mergeCell ref="P21:Q21"/>
    <mergeCell ref="H36:M36"/>
    <mergeCell ref="P36:Q36"/>
    <mergeCell ref="H24:M24"/>
    <mergeCell ref="P24:Q24"/>
    <mergeCell ref="H26:M26"/>
    <mergeCell ref="P26:Q26"/>
    <mergeCell ref="P35:Q35"/>
    <mergeCell ref="H25:M25"/>
    <mergeCell ref="P25:Q25"/>
    <mergeCell ref="H1035:M1035"/>
    <mergeCell ref="H740:M740"/>
    <mergeCell ref="P131:Q131"/>
    <mergeCell ref="H135:M135"/>
    <mergeCell ref="P135:Q135"/>
    <mergeCell ref="H132:M132"/>
    <mergeCell ref="P122:Q122"/>
    <mergeCell ref="H123:M123"/>
    <mergeCell ref="P123:Q123"/>
    <mergeCell ref="H127:M127"/>
    <mergeCell ref="P127:Q127"/>
    <mergeCell ref="H130:M130"/>
    <mergeCell ref="P130:Q130"/>
    <mergeCell ref="H125:M125"/>
    <mergeCell ref="P125:Q125"/>
    <mergeCell ref="H129:M129"/>
    <mergeCell ref="P129:Q129"/>
    <mergeCell ref="H126:M126"/>
    <mergeCell ref="P126:Q126"/>
    <mergeCell ref="H128:M128"/>
    <mergeCell ref="P128:Q128"/>
    <mergeCell ref="H716:M716"/>
    <mergeCell ref="P716:Q716"/>
    <mergeCell ref="P132:Q132"/>
    <mergeCell ref="H139:M139"/>
    <mergeCell ref="H178:M178"/>
    <mergeCell ref="P178:Q178"/>
    <mergeCell ref="H147:M147"/>
    <mergeCell ref="P139:Q139"/>
    <mergeCell ref="H136:M136"/>
    <mergeCell ref="P136:Q136"/>
    <mergeCell ref="P572:Q572"/>
    <mergeCell ref="H577:M577"/>
    <mergeCell ref="H628:M628"/>
    <mergeCell ref="H473:M473"/>
    <mergeCell ref="P473:Q473"/>
    <mergeCell ref="H478:M478"/>
    <mergeCell ref="P478:Q478"/>
    <mergeCell ref="H480:M480"/>
    <mergeCell ref="P480:Q480"/>
    <mergeCell ref="H474:M474"/>
    <mergeCell ref="H485:M485"/>
    <mergeCell ref="P485:Q485"/>
    <mergeCell ref="H122:M122"/>
    <mergeCell ref="H218:M218"/>
    <mergeCell ref="P218:Q218"/>
    <mergeCell ref="H211:M211"/>
    <mergeCell ref="P211:Q211"/>
    <mergeCell ref="H215:M215"/>
    <mergeCell ref="P215:Q215"/>
    <mergeCell ref="H1065:M1065"/>
    <mergeCell ref="P1065:Q1065"/>
    <mergeCell ref="H1070:M1070"/>
    <mergeCell ref="P1070:Q1070"/>
    <mergeCell ref="H1068:M1068"/>
    <mergeCell ref="H1062:M1062"/>
    <mergeCell ref="P1062:Q1062"/>
    <mergeCell ref="H1052:M1052"/>
    <mergeCell ref="H1054:M1054"/>
    <mergeCell ref="P1054:Q1054"/>
    <mergeCell ref="H1059:M1059"/>
    <mergeCell ref="P1059:Q1059"/>
    <mergeCell ref="H1016:M1016"/>
    <mergeCell ref="P1016:Q1016"/>
    <mergeCell ref="P1039:Q1039"/>
    <mergeCell ref="P1051:Q1051"/>
    <mergeCell ref="H1056:M1056"/>
    <mergeCell ref="H1037:M1037"/>
    <mergeCell ref="H1033:M1033"/>
    <mergeCell ref="P1056:Q1056"/>
    <mergeCell ref="H1036:M1036"/>
    <mergeCell ref="P1036:Q1036"/>
    <mergeCell ref="H1043:M1043"/>
    <mergeCell ref="P1043:Q1043"/>
    <mergeCell ref="H1041:M1041"/>
    <mergeCell ref="P1035:Q1035"/>
    <mergeCell ref="H1031:M1031"/>
    <mergeCell ref="P1031:Q1031"/>
    <mergeCell ref="H1027:M1027"/>
    <mergeCell ref="P606:Q606"/>
    <mergeCell ref="H605:M605"/>
    <mergeCell ref="H686:M686"/>
    <mergeCell ref="P569:Q569"/>
    <mergeCell ref="H749:M749"/>
    <mergeCell ref="P749:Q749"/>
    <mergeCell ref="H753:M753"/>
    <mergeCell ref="P753:Q753"/>
    <mergeCell ref="H758:M758"/>
    <mergeCell ref="P751:Q751"/>
    <mergeCell ref="H754:M754"/>
    <mergeCell ref="P754:Q754"/>
    <mergeCell ref="H752:M752"/>
    <mergeCell ref="P752:Q752"/>
    <mergeCell ref="H796:M796"/>
    <mergeCell ref="P796:Q796"/>
    <mergeCell ref="H790:M790"/>
    <mergeCell ref="P766:Q766"/>
    <mergeCell ref="H770:M770"/>
    <mergeCell ref="P770:Q770"/>
    <mergeCell ref="H767:M767"/>
    <mergeCell ref="P767:Q767"/>
    <mergeCell ref="H769:M769"/>
    <mergeCell ref="P769:Q769"/>
    <mergeCell ref="P790:Q790"/>
    <mergeCell ref="H756:M756"/>
    <mergeCell ref="H732:M732"/>
    <mergeCell ref="P544:Q544"/>
    <mergeCell ref="H547:M547"/>
    <mergeCell ref="P577:Q577"/>
    <mergeCell ref="H573:M573"/>
    <mergeCell ref="P573:Q573"/>
    <mergeCell ref="P547:Q547"/>
    <mergeCell ref="H545:M545"/>
    <mergeCell ref="P545:Q545"/>
    <mergeCell ref="H553:M553"/>
    <mergeCell ref="P553:Q553"/>
    <mergeCell ref="H559:M559"/>
    <mergeCell ref="P559:Q559"/>
    <mergeCell ref="H562:M562"/>
    <mergeCell ref="P561:Q561"/>
    <mergeCell ref="H395:M395"/>
    <mergeCell ref="H370:M370"/>
    <mergeCell ref="P370:Q370"/>
    <mergeCell ref="H379:M379"/>
    <mergeCell ref="P379:Q379"/>
    <mergeCell ref="H388:M388"/>
    <mergeCell ref="P388:Q388"/>
    <mergeCell ref="H397:M397"/>
    <mergeCell ref="H423:M423"/>
    <mergeCell ref="P423:Q423"/>
    <mergeCell ref="H422:M422"/>
    <mergeCell ref="P422:Q422"/>
    <mergeCell ref="H441:M441"/>
    <mergeCell ref="P441:Q441"/>
    <mergeCell ref="H428:M428"/>
    <mergeCell ref="H409:M409"/>
    <mergeCell ref="P409:Q409"/>
    <mergeCell ref="H412:M412"/>
    <mergeCell ref="H425:M425"/>
    <mergeCell ref="P425:Q425"/>
    <mergeCell ref="H433:M433"/>
    <mergeCell ref="P411:Q411"/>
    <mergeCell ref="H403:M403"/>
    <mergeCell ref="P403:Q403"/>
    <mergeCell ref="H406:M406"/>
    <mergeCell ref="H438:M438"/>
    <mergeCell ref="P438:Q438"/>
    <mergeCell ref="P414:Q414"/>
    <mergeCell ref="H437:M437"/>
    <mergeCell ref="P445:Q445"/>
    <mergeCell ref="P200:Q200"/>
    <mergeCell ref="H204:M204"/>
    <mergeCell ref="P204:Q204"/>
    <mergeCell ref="H187:M187"/>
    <mergeCell ref="P187:Q187"/>
    <mergeCell ref="H191:M191"/>
    <mergeCell ref="P191:Q191"/>
    <mergeCell ref="H340:M340"/>
    <mergeCell ref="P340:Q340"/>
    <mergeCell ref="H348:M348"/>
    <mergeCell ref="P348:Q348"/>
    <mergeCell ref="H341:M341"/>
    <mergeCell ref="P341:Q341"/>
    <mergeCell ref="H359:M359"/>
    <mergeCell ref="P359:Q359"/>
    <mergeCell ref="H358:M358"/>
    <mergeCell ref="P358:Q358"/>
    <mergeCell ref="H349:M349"/>
    <mergeCell ref="H240:M240"/>
    <mergeCell ref="H219:M219"/>
    <mergeCell ref="P238:Q238"/>
    <mergeCell ref="H242:M242"/>
    <mergeCell ref="P242:Q242"/>
    <mergeCell ref="H230:M230"/>
    <mergeCell ref="P230:Q230"/>
    <mergeCell ref="H234:M234"/>
    <mergeCell ref="P234:Q234"/>
    <mergeCell ref="P109:Q109"/>
    <mergeCell ref="H148:M148"/>
    <mergeCell ref="P148:Q148"/>
    <mergeCell ref="H110:M110"/>
    <mergeCell ref="P110:Q110"/>
    <mergeCell ref="H1282:M1282"/>
    <mergeCell ref="P1282:Q1282"/>
    <mergeCell ref="P431:Q431"/>
    <mergeCell ref="H439:M439"/>
    <mergeCell ref="P439:Q439"/>
    <mergeCell ref="H432:M432"/>
    <mergeCell ref="H291:M291"/>
    <mergeCell ref="P291:Q291"/>
    <mergeCell ref="H286:M286"/>
    <mergeCell ref="P286:Q286"/>
    <mergeCell ref="H180:M180"/>
    <mergeCell ref="P180:Q180"/>
    <mergeCell ref="H186:M186"/>
    <mergeCell ref="P186:Q186"/>
    <mergeCell ref="H181:M181"/>
    <mergeCell ref="P185:Q185"/>
    <mergeCell ref="H246:M246"/>
    <mergeCell ref="P246:Q246"/>
    <mergeCell ref="P412:Q412"/>
    <mergeCell ref="P251:Q251"/>
    <mergeCell ref="H247:M247"/>
    <mergeCell ref="P247:Q247"/>
    <mergeCell ref="H197:M197"/>
    <mergeCell ref="P197:Q197"/>
    <mergeCell ref="H195:M195"/>
    <mergeCell ref="P195:Q195"/>
    <mergeCell ref="H200:M200"/>
    <mergeCell ref="P56:Q56"/>
    <mergeCell ref="H1244:M1244"/>
    <mergeCell ref="P1244:Q1244"/>
    <mergeCell ref="H1269:M1269"/>
    <mergeCell ref="P1269:Q1269"/>
    <mergeCell ref="H1204:M1204"/>
    <mergeCell ref="P1204:Q1204"/>
    <mergeCell ref="P1297:Q1297"/>
    <mergeCell ref="H184:M184"/>
    <mergeCell ref="P184:Q184"/>
    <mergeCell ref="H120:M120"/>
    <mergeCell ref="H86:M86"/>
    <mergeCell ref="P86:Q86"/>
    <mergeCell ref="H90:M90"/>
    <mergeCell ref="P90:Q90"/>
    <mergeCell ref="H98:M98"/>
    <mergeCell ref="P98:Q98"/>
    <mergeCell ref="H149:M149"/>
    <mergeCell ref="P149:Q149"/>
    <mergeCell ref="H154:M154"/>
    <mergeCell ref="P154:Q154"/>
    <mergeCell ref="H153:M153"/>
    <mergeCell ref="P153:Q153"/>
    <mergeCell ref="P240:Q240"/>
    <mergeCell ref="H99:M99"/>
    <mergeCell ref="P99:Q99"/>
    <mergeCell ref="H104:M104"/>
    <mergeCell ref="P104:Q104"/>
    <mergeCell ref="H100:M100"/>
    <mergeCell ref="P100:Q100"/>
    <mergeCell ref="H109:M109"/>
    <mergeCell ref="P1200:Q1200"/>
    <mergeCell ref="H1199:M1199"/>
    <mergeCell ref="P1203:Q1203"/>
    <mergeCell ref="H1209:M1209"/>
    <mergeCell ref="P1209:Q1209"/>
    <mergeCell ref="P1192:Q1192"/>
    <mergeCell ref="P1199:Q1199"/>
    <mergeCell ref="P1281:Q1281"/>
    <mergeCell ref="H1264:M1264"/>
    <mergeCell ref="H115:M115"/>
    <mergeCell ref="P115:Q115"/>
    <mergeCell ref="H1044:M1044"/>
    <mergeCell ref="P1044:Q1044"/>
    <mergeCell ref="H1050:M1050"/>
    <mergeCell ref="P1050:Q1050"/>
    <mergeCell ref="H1048:M1048"/>
    <mergeCell ref="P1048:Q1048"/>
    <mergeCell ref="H1053:M1053"/>
    <mergeCell ref="P1053:Q1053"/>
    <mergeCell ref="H1072:M1072"/>
    <mergeCell ref="H1045:M1045"/>
    <mergeCell ref="P1045:Q1045"/>
    <mergeCell ref="H1061:M1061"/>
    <mergeCell ref="P1061:Q1061"/>
    <mergeCell ref="H251:M251"/>
    <mergeCell ref="P50:Q50"/>
    <mergeCell ref="P846:Q846"/>
    <mergeCell ref="H1212:M1212"/>
    <mergeCell ref="P1212:Q1212"/>
    <mergeCell ref="H1190:M1190"/>
    <mergeCell ref="H1219:M1219"/>
    <mergeCell ref="P1219:Q1219"/>
    <mergeCell ref="H1194:M1194"/>
    <mergeCell ref="P1194:Q1194"/>
    <mergeCell ref="H1206:M1206"/>
    <mergeCell ref="P1206:Q1206"/>
    <mergeCell ref="H1197:M1197"/>
    <mergeCell ref="P1197:Q1197"/>
    <mergeCell ref="H1195:M1195"/>
    <mergeCell ref="P1195:Q1195"/>
    <mergeCell ref="H1217:M1217"/>
    <mergeCell ref="P1217:Q1217"/>
    <mergeCell ref="H1193:M1193"/>
    <mergeCell ref="P1193:Q1193"/>
    <mergeCell ref="H1196:M1196"/>
    <mergeCell ref="P1196:Q1196"/>
    <mergeCell ref="H1192:M1192"/>
    <mergeCell ref="H1198:M1198"/>
    <mergeCell ref="P1198:Q1198"/>
    <mergeCell ref="H1200:M1200"/>
    <mergeCell ref="P1049:Q1049"/>
    <mergeCell ref="H1055:M1055"/>
    <mergeCell ref="P1055:Q1055"/>
    <mergeCell ref="H1046:M1046"/>
    <mergeCell ref="P1052:Q1052"/>
    <mergeCell ref="H1057:M1057"/>
    <mergeCell ref="P1066:Q1066"/>
    <mergeCell ref="H18:M18"/>
    <mergeCell ref="P18:Q18"/>
    <mergeCell ref="H34:M34"/>
    <mergeCell ref="P34:Q34"/>
    <mergeCell ref="H40:M40"/>
    <mergeCell ref="P40:Q40"/>
    <mergeCell ref="H35:M35"/>
    <mergeCell ref="P58:Q58"/>
    <mergeCell ref="H48:M48"/>
    <mergeCell ref="P48:Q48"/>
    <mergeCell ref="H52:M52"/>
    <mergeCell ref="P52:Q52"/>
    <mergeCell ref="H50:M50"/>
    <mergeCell ref="H79:M79"/>
    <mergeCell ref="P79:Q79"/>
    <mergeCell ref="H56:M56"/>
    <mergeCell ref="H822:M822"/>
    <mergeCell ref="P822:Q822"/>
    <mergeCell ref="P758:Q758"/>
    <mergeCell ref="H755:M755"/>
    <mergeCell ref="P755:Q755"/>
    <mergeCell ref="P757:Q757"/>
    <mergeCell ref="H751:M751"/>
    <mergeCell ref="P741:Q741"/>
    <mergeCell ref="P777:Q777"/>
    <mergeCell ref="H785:M785"/>
    <mergeCell ref="P785:Q785"/>
    <mergeCell ref="H780:M780"/>
    <mergeCell ref="P780:Q780"/>
    <mergeCell ref="H786:M786"/>
    <mergeCell ref="P786:Q786"/>
    <mergeCell ref="H778:M778"/>
    <mergeCell ref="H1064:M1064"/>
    <mergeCell ref="P1064:Q1064"/>
    <mergeCell ref="H1051:M1051"/>
    <mergeCell ref="H701:M701"/>
    <mergeCell ref="P701:Q701"/>
    <mergeCell ref="H697:M697"/>
    <mergeCell ref="P697:Q697"/>
    <mergeCell ref="H717:M717"/>
    <mergeCell ref="P717:Q717"/>
    <mergeCell ref="H733:M733"/>
    <mergeCell ref="P733:Q733"/>
    <mergeCell ref="H721:M721"/>
    <mergeCell ref="H688:M688"/>
    <mergeCell ref="P688:Q688"/>
    <mergeCell ref="P740:Q740"/>
    <mergeCell ref="H1049:M1049"/>
    <mergeCell ref="P1014:Q1014"/>
    <mergeCell ref="H1015:M1015"/>
    <mergeCell ref="P1037:Q1037"/>
    <mergeCell ref="H728:M728"/>
    <mergeCell ref="H711:M711"/>
    <mergeCell ref="H729:M729"/>
    <mergeCell ref="H714:M714"/>
    <mergeCell ref="P714:Q714"/>
    <mergeCell ref="H718:M718"/>
    <mergeCell ref="P718:Q718"/>
    <mergeCell ref="P711:Q711"/>
    <mergeCell ref="P705:Q705"/>
    <mergeCell ref="H742:M742"/>
    <mergeCell ref="P742:Q742"/>
    <mergeCell ref="H741:M741"/>
    <mergeCell ref="H700:M700"/>
    <mergeCell ref="P700:Q700"/>
    <mergeCell ref="H774:M774"/>
    <mergeCell ref="P774:Q774"/>
    <mergeCell ref="H775:M775"/>
    <mergeCell ref="P775:Q775"/>
    <mergeCell ref="H706:M706"/>
    <mergeCell ref="P706:Q706"/>
    <mergeCell ref="H743:M743"/>
    <mergeCell ref="P773:Q773"/>
    <mergeCell ref="P743:Q743"/>
    <mergeCell ref="H757:M757"/>
    <mergeCell ref="H705:M705"/>
    <mergeCell ref="H702:M702"/>
    <mergeCell ref="P702:Q702"/>
    <mergeCell ref="P708:Q708"/>
    <mergeCell ref="H720:M720"/>
    <mergeCell ref="P720:Q720"/>
    <mergeCell ref="H712:M712"/>
    <mergeCell ref="P712:Q712"/>
    <mergeCell ref="H715:M715"/>
    <mergeCell ref="P715:Q715"/>
    <mergeCell ref="H713:M713"/>
    <mergeCell ref="P768:Q768"/>
    <mergeCell ref="H772:M772"/>
    <mergeCell ref="P772:Q772"/>
    <mergeCell ref="H766:M766"/>
    <mergeCell ref="H703:M703"/>
    <mergeCell ref="P703:Q703"/>
    <mergeCell ref="P721:Q721"/>
    <mergeCell ref="P735:Q735"/>
    <mergeCell ref="H738:M738"/>
    <mergeCell ref="P738:Q738"/>
    <mergeCell ref="P593:Q593"/>
    <mergeCell ref="P644:Q644"/>
    <mergeCell ref="H660:M660"/>
    <mergeCell ref="H566:M566"/>
    <mergeCell ref="P566:Q566"/>
    <mergeCell ref="H604:M604"/>
    <mergeCell ref="P604:Q604"/>
    <mergeCell ref="H601:M601"/>
    <mergeCell ref="P542:Q542"/>
    <mergeCell ref="P527:Q527"/>
    <mergeCell ref="P643:Q643"/>
    <mergeCell ref="H644:M644"/>
    <mergeCell ref="H653:M653"/>
    <mergeCell ref="P653:Q653"/>
    <mergeCell ref="H661:M661"/>
    <mergeCell ref="H654:M654"/>
    <mergeCell ref="P548:Q548"/>
    <mergeCell ref="H569:M569"/>
    <mergeCell ref="P540:Q540"/>
    <mergeCell ref="H543:M543"/>
    <mergeCell ref="P543:Q543"/>
    <mergeCell ref="H542:M542"/>
    <mergeCell ref="H608:M608"/>
    <mergeCell ref="P608:Q608"/>
    <mergeCell ref="H615:M615"/>
    <mergeCell ref="P615:Q615"/>
    <mergeCell ref="H609:M609"/>
    <mergeCell ref="H618:M618"/>
    <mergeCell ref="P618:Q618"/>
    <mergeCell ref="H612:M612"/>
    <mergeCell ref="P612:Q612"/>
    <mergeCell ref="H626:M626"/>
    <mergeCell ref="P492:Q492"/>
    <mergeCell ref="H494:M494"/>
    <mergeCell ref="P494:Q494"/>
    <mergeCell ref="H493:M493"/>
    <mergeCell ref="P493:Q493"/>
    <mergeCell ref="H506:M506"/>
    <mergeCell ref="P506:Q506"/>
    <mergeCell ref="H540:M540"/>
    <mergeCell ref="H619:M619"/>
    <mergeCell ref="P619:Q619"/>
    <mergeCell ref="H504:M504"/>
    <mergeCell ref="P504:Q504"/>
    <mergeCell ref="H496:M496"/>
    <mergeCell ref="P496:Q496"/>
    <mergeCell ref="H499:M499"/>
    <mergeCell ref="P499:Q499"/>
    <mergeCell ref="P503:Q503"/>
    <mergeCell ref="H502:M502"/>
    <mergeCell ref="P502:Q502"/>
    <mergeCell ref="H507:M507"/>
    <mergeCell ref="P507:Q507"/>
    <mergeCell ref="H518:M518"/>
    <mergeCell ref="P518:Q518"/>
    <mergeCell ref="H511:M511"/>
    <mergeCell ref="H529:M529"/>
    <mergeCell ref="P529:Q529"/>
    <mergeCell ref="H520:M520"/>
    <mergeCell ref="P520:Q520"/>
    <mergeCell ref="H510:M510"/>
    <mergeCell ref="P510:Q510"/>
    <mergeCell ref="H527:M527"/>
    <mergeCell ref="H550:M550"/>
    <mergeCell ref="H314:M314"/>
    <mergeCell ref="P314:Q314"/>
    <mergeCell ref="H329:M329"/>
    <mergeCell ref="P329:Q329"/>
    <mergeCell ref="H335:M335"/>
    <mergeCell ref="P335:Q335"/>
    <mergeCell ref="H315:M315"/>
    <mergeCell ref="H299:M299"/>
    <mergeCell ref="P299:Q299"/>
    <mergeCell ref="H305:M305"/>
    <mergeCell ref="P305:Q305"/>
    <mergeCell ref="H333:M333"/>
    <mergeCell ref="P333:Q333"/>
    <mergeCell ref="H328:M328"/>
    <mergeCell ref="P328:Q328"/>
    <mergeCell ref="H320:M320"/>
    <mergeCell ref="P320:Q320"/>
    <mergeCell ref="H330:M330"/>
    <mergeCell ref="P330:Q330"/>
    <mergeCell ref="H321:M321"/>
    <mergeCell ref="P321:Q321"/>
    <mergeCell ref="H316:M316"/>
    <mergeCell ref="P316:Q316"/>
    <mergeCell ref="H318:M318"/>
    <mergeCell ref="P318:Q318"/>
    <mergeCell ref="H307:M307"/>
    <mergeCell ref="P306:Q306"/>
    <mergeCell ref="H313:M313"/>
    <mergeCell ref="P313:Q313"/>
    <mergeCell ref="H308:M308"/>
    <mergeCell ref="P308:Q308"/>
    <mergeCell ref="H309:M309"/>
    <mergeCell ref="H78:M78"/>
    <mergeCell ref="P78:Q78"/>
    <mergeCell ref="H82:M82"/>
    <mergeCell ref="P61:Q61"/>
    <mergeCell ref="H75:M75"/>
    <mergeCell ref="P75:Q75"/>
    <mergeCell ref="H95:M95"/>
    <mergeCell ref="P95:Q95"/>
    <mergeCell ref="H76:M76"/>
    <mergeCell ref="P76:Q76"/>
    <mergeCell ref="P81:Q81"/>
    <mergeCell ref="P62:Q62"/>
    <mergeCell ref="H89:M89"/>
    <mergeCell ref="P89:Q89"/>
    <mergeCell ref="H71:M71"/>
    <mergeCell ref="P71:Q71"/>
    <mergeCell ref="H80:M80"/>
    <mergeCell ref="P80:Q80"/>
    <mergeCell ref="H63:M63"/>
    <mergeCell ref="P63:Q63"/>
    <mergeCell ref="P92:Q92"/>
    <mergeCell ref="P91:Q91"/>
    <mergeCell ref="H1360:M1360"/>
    <mergeCell ref="P1360:Q1360"/>
    <mergeCell ref="H1359:M1359"/>
    <mergeCell ref="P1359:Q1359"/>
    <mergeCell ref="H1345:M1345"/>
    <mergeCell ref="P1345:Q1345"/>
    <mergeCell ref="H1336:M1336"/>
    <mergeCell ref="P1336:Q1336"/>
    <mergeCell ref="H1332:M1332"/>
    <mergeCell ref="P1332:Q1332"/>
    <mergeCell ref="H1349:M1349"/>
    <mergeCell ref="P1349:Q1349"/>
    <mergeCell ref="H1333:M1333"/>
    <mergeCell ref="H1356:M1356"/>
    <mergeCell ref="P1356:Q1356"/>
    <mergeCell ref="H1346:M1346"/>
    <mergeCell ref="P1346:Q1346"/>
    <mergeCell ref="P1214:Q1214"/>
    <mergeCell ref="H1228:M1228"/>
    <mergeCell ref="P1228:Q1228"/>
    <mergeCell ref="H1243:M1243"/>
    <mergeCell ref="P1267:Q1267"/>
    <mergeCell ref="H1274:M1274"/>
    <mergeCell ref="P1274:Q1274"/>
    <mergeCell ref="H1280:M1280"/>
    <mergeCell ref="P1280:Q1280"/>
    <mergeCell ref="H1275:M1275"/>
    <mergeCell ref="H1245:M1245"/>
    <mergeCell ref="P1245:Q1245"/>
    <mergeCell ref="P1270:Q1270"/>
    <mergeCell ref="H1283:M1283"/>
    <mergeCell ref="P1283:Q1283"/>
    <mergeCell ref="H1258:M1258"/>
    <mergeCell ref="P1275:Q1275"/>
    <mergeCell ref="H1281:M1281"/>
    <mergeCell ref="P1254:Q1254"/>
    <mergeCell ref="H1279:M1279"/>
    <mergeCell ref="H1253:M1253"/>
    <mergeCell ref="H1256:M1256"/>
    <mergeCell ref="H1250:M1250"/>
    <mergeCell ref="P1243:Q1243"/>
    <mergeCell ref="P1231:Q1231"/>
    <mergeCell ref="H1234:M1234"/>
    <mergeCell ref="H1224:M1224"/>
    <mergeCell ref="P1224:Q1224"/>
    <mergeCell ref="P1220:Q1220"/>
    <mergeCell ref="H1231:M1231"/>
    <mergeCell ref="H1221:M1221"/>
    <mergeCell ref="P1221:Q1221"/>
    <mergeCell ref="P1125:Q1125"/>
    <mergeCell ref="H1123:M1123"/>
    <mergeCell ref="H1109:M1109"/>
    <mergeCell ref="P1109:Q1109"/>
    <mergeCell ref="P1084:Q1084"/>
    <mergeCell ref="H1089:M1089"/>
    <mergeCell ref="P1089:Q1089"/>
    <mergeCell ref="H1077:M1077"/>
    <mergeCell ref="P1077:Q1077"/>
    <mergeCell ref="H1083:M1083"/>
    <mergeCell ref="P1104:Q1104"/>
    <mergeCell ref="H1098:M1098"/>
    <mergeCell ref="P1108:Q1108"/>
    <mergeCell ref="H1110:M1110"/>
    <mergeCell ref="P1110:Q1110"/>
    <mergeCell ref="P1087:Q1087"/>
    <mergeCell ref="H1086:M1086"/>
    <mergeCell ref="P1086:Q1086"/>
    <mergeCell ref="H1084:M1084"/>
    <mergeCell ref="H1116:M1116"/>
    <mergeCell ref="P1116:Q1116"/>
    <mergeCell ref="H1119:M1119"/>
    <mergeCell ref="P1119:Q1119"/>
    <mergeCell ref="H1117:M1117"/>
    <mergeCell ref="P1117:Q1117"/>
    <mergeCell ref="P1123:Q1123"/>
    <mergeCell ref="H1107:M1107"/>
    <mergeCell ref="P1096:Q1096"/>
    <mergeCell ref="H1111:M1111"/>
    <mergeCell ref="P1111:Q1111"/>
    <mergeCell ref="H1121:M1121"/>
    <mergeCell ref="P1078:Q1078"/>
    <mergeCell ref="P1183:Q1183"/>
    <mergeCell ref="H1187:M1187"/>
    <mergeCell ref="P1187:Q1187"/>
    <mergeCell ref="H1129:M1129"/>
    <mergeCell ref="P1129:Q1129"/>
    <mergeCell ref="H1040:M1040"/>
    <mergeCell ref="P1040:Q1040"/>
    <mergeCell ref="H1087:M1087"/>
    <mergeCell ref="P957:Q957"/>
    <mergeCell ref="H962:M962"/>
    <mergeCell ref="P962:Q962"/>
    <mergeCell ref="H976:M976"/>
    <mergeCell ref="P976:Q976"/>
    <mergeCell ref="H994:M994"/>
    <mergeCell ref="P994:Q994"/>
    <mergeCell ref="H985:M985"/>
    <mergeCell ref="P985:Q985"/>
    <mergeCell ref="H981:M981"/>
    <mergeCell ref="P981:Q981"/>
    <mergeCell ref="H971:M971"/>
    <mergeCell ref="P971:Q971"/>
    <mergeCell ref="H989:M989"/>
    <mergeCell ref="P989:Q989"/>
    <mergeCell ref="H980:M980"/>
    <mergeCell ref="P980:Q980"/>
    <mergeCell ref="P1068:Q1068"/>
    <mergeCell ref="H1113:M1113"/>
    <mergeCell ref="H1115:M1115"/>
    <mergeCell ref="P1115:Q1115"/>
    <mergeCell ref="H1118:M1118"/>
    <mergeCell ref="P1118:Q1118"/>
    <mergeCell ref="H1125:M1125"/>
    <mergeCell ref="P646:Q646"/>
    <mergeCell ref="H650:M650"/>
    <mergeCell ref="P650:Q650"/>
    <mergeCell ref="H647:M647"/>
    <mergeCell ref="P647:Q647"/>
    <mergeCell ref="H681:M681"/>
    <mergeCell ref="P681:Q681"/>
    <mergeCell ref="H689:M689"/>
    <mergeCell ref="P689:Q689"/>
    <mergeCell ref="H690:M690"/>
    <mergeCell ref="P690:Q690"/>
    <mergeCell ref="H683:M683"/>
    <mergeCell ref="P683:Q683"/>
    <mergeCell ref="P682:Q682"/>
    <mergeCell ref="H682:M682"/>
    <mergeCell ref="H696:M696"/>
    <mergeCell ref="P686:Q686"/>
    <mergeCell ref="P675:Q675"/>
    <mergeCell ref="P679:Q679"/>
    <mergeCell ref="H665:M665"/>
    <mergeCell ref="P665:Q665"/>
    <mergeCell ref="H668:M668"/>
    <mergeCell ref="P668:Q668"/>
    <mergeCell ref="P673:Q673"/>
    <mergeCell ref="H672:M672"/>
    <mergeCell ref="P672:Q672"/>
    <mergeCell ref="H505:M505"/>
    <mergeCell ref="P505:Q505"/>
    <mergeCell ref="P515:Q515"/>
    <mergeCell ref="H549:M549"/>
    <mergeCell ref="P549:Q549"/>
    <mergeCell ref="H555:M555"/>
    <mergeCell ref="P555:Q555"/>
    <mergeCell ref="H516:M516"/>
    <mergeCell ref="P516:Q516"/>
    <mergeCell ref="H534:M534"/>
    <mergeCell ref="P534:Q534"/>
    <mergeCell ref="H537:M537"/>
    <mergeCell ref="P537:Q537"/>
    <mergeCell ref="H637:M637"/>
    <mergeCell ref="P637:Q637"/>
    <mergeCell ref="H536:M536"/>
    <mergeCell ref="P536:Q536"/>
    <mergeCell ref="H546:M546"/>
    <mergeCell ref="P546:Q546"/>
    <mergeCell ref="H552:M552"/>
    <mergeCell ref="P552:Q552"/>
    <mergeCell ref="H548:M548"/>
    <mergeCell ref="H515:M515"/>
    <mergeCell ref="H606:M606"/>
    <mergeCell ref="P550:Q550"/>
    <mergeCell ref="H556:M556"/>
    <mergeCell ref="P556:Q556"/>
    <mergeCell ref="H551:M551"/>
    <mergeCell ref="P551:Q551"/>
    <mergeCell ref="H512:M512"/>
    <mergeCell ref="P512:Q512"/>
    <mergeCell ref="H593:M593"/>
    <mergeCell ref="P947:Q947"/>
    <mergeCell ref="H951:M951"/>
    <mergeCell ref="P951:Q951"/>
    <mergeCell ref="H950:M950"/>
    <mergeCell ref="P950:Q950"/>
    <mergeCell ref="H958:M958"/>
    <mergeCell ref="P958:Q958"/>
    <mergeCell ref="H956:M956"/>
    <mergeCell ref="P956:Q956"/>
    <mergeCell ref="H983:M983"/>
    <mergeCell ref="P983:Q983"/>
    <mergeCell ref="P747:Q747"/>
    <mergeCell ref="H710:M710"/>
    <mergeCell ref="P710:Q710"/>
    <mergeCell ref="P760:Q760"/>
    <mergeCell ref="H509:M509"/>
    <mergeCell ref="P509:Q509"/>
    <mergeCell ref="H678:M678"/>
    <mergeCell ref="P678:Q678"/>
    <mergeCell ref="H694:M694"/>
    <mergeCell ref="P694:Q694"/>
    <mergeCell ref="H662:M662"/>
    <mergeCell ref="P662:Q662"/>
    <mergeCell ref="H698:M698"/>
    <mergeCell ref="P698:Q698"/>
    <mergeCell ref="P687:Q687"/>
    <mergeCell ref="H693:M693"/>
    <mergeCell ref="P693:Q693"/>
    <mergeCell ref="H667:M667"/>
    <mergeCell ref="P667:Q667"/>
    <mergeCell ref="H663:M663"/>
    <mergeCell ref="H685:M685"/>
    <mergeCell ref="P829:Q829"/>
    <mergeCell ref="H829:M829"/>
    <mergeCell ref="H872:M872"/>
    <mergeCell ref="P872:Q872"/>
    <mergeCell ref="H861:M861"/>
    <mergeCell ref="P861:Q861"/>
    <mergeCell ref="H867:M867"/>
    <mergeCell ref="P867:Q867"/>
    <mergeCell ref="H855:M855"/>
    <mergeCell ref="P855:Q855"/>
    <mergeCell ref="H851:M851"/>
    <mergeCell ref="P851:Q851"/>
    <mergeCell ref="H854:M854"/>
    <mergeCell ref="P988:Q988"/>
    <mergeCell ref="H991:M991"/>
    <mergeCell ref="P991:Q991"/>
    <mergeCell ref="H1034:M1034"/>
    <mergeCell ref="P1034:Q1034"/>
    <mergeCell ref="H934:M934"/>
    <mergeCell ref="H905:M905"/>
    <mergeCell ref="P905:Q905"/>
    <mergeCell ref="H908:M908"/>
    <mergeCell ref="P908:Q908"/>
    <mergeCell ref="P904:Q904"/>
    <mergeCell ref="H889:M889"/>
    <mergeCell ref="P938:Q938"/>
    <mergeCell ref="P889:Q889"/>
    <mergeCell ref="P887:Q887"/>
    <mergeCell ref="H893:M893"/>
    <mergeCell ref="H896:M896"/>
    <mergeCell ref="H943:M943"/>
    <mergeCell ref="P943:Q943"/>
    <mergeCell ref="H290:M290"/>
    <mergeCell ref="P120:Q120"/>
    <mergeCell ref="H124:M124"/>
    <mergeCell ref="P124:Q124"/>
    <mergeCell ref="H69:M69"/>
    <mergeCell ref="H33:M33"/>
    <mergeCell ref="H39:M39"/>
    <mergeCell ref="P39:Q39"/>
    <mergeCell ref="H37:M37"/>
    <mergeCell ref="P37:Q37"/>
    <mergeCell ref="H111:M111"/>
    <mergeCell ref="P111:Q111"/>
    <mergeCell ref="H116:M116"/>
    <mergeCell ref="P116:Q116"/>
    <mergeCell ref="H121:M121"/>
    <mergeCell ref="P121:Q121"/>
    <mergeCell ref="H93:M93"/>
    <mergeCell ref="P93:Q93"/>
    <mergeCell ref="H101:M101"/>
    <mergeCell ref="P101:Q101"/>
    <mergeCell ref="H102:M102"/>
    <mergeCell ref="P102:Q102"/>
    <mergeCell ref="H106:M106"/>
    <mergeCell ref="H97:M97"/>
    <mergeCell ref="P97:Q97"/>
    <mergeCell ref="H96:M96"/>
    <mergeCell ref="P96:Q96"/>
    <mergeCell ref="H64:M64"/>
    <mergeCell ref="P64:Q64"/>
    <mergeCell ref="H58:M58"/>
    <mergeCell ref="H91:M91"/>
    <mergeCell ref="P69:Q69"/>
    <mergeCell ref="H420:M420"/>
    <mergeCell ref="P420:Q420"/>
    <mergeCell ref="H636:M636"/>
    <mergeCell ref="P636:Q636"/>
    <mergeCell ref="H421:M421"/>
    <mergeCell ref="P421:Q421"/>
    <mergeCell ref="H508:M508"/>
    <mergeCell ref="P508:Q508"/>
    <mergeCell ref="H931:M931"/>
    <mergeCell ref="P931:Q931"/>
    <mergeCell ref="H937:M937"/>
    <mergeCell ref="P937:Q937"/>
    <mergeCell ref="H938:M938"/>
    <mergeCell ref="H1210:M1210"/>
    <mergeCell ref="P1210:Q1210"/>
    <mergeCell ref="H1203:M1203"/>
    <mergeCell ref="P366:Q366"/>
    <mergeCell ref="P1046:Q1046"/>
    <mergeCell ref="P783:Q783"/>
    <mergeCell ref="H840:M840"/>
    <mergeCell ref="H806:M806"/>
    <mergeCell ref="H900:M900"/>
    <mergeCell ref="P903:Q903"/>
    <mergeCell ref="H839:M839"/>
    <mergeCell ref="H857:M857"/>
    <mergeCell ref="P857:Q857"/>
    <mergeCell ref="H886:M886"/>
    <mergeCell ref="P886:Q886"/>
    <mergeCell ref="H860:M860"/>
    <mergeCell ref="P860:Q860"/>
    <mergeCell ref="H882:M882"/>
    <mergeCell ref="P882:Q882"/>
    <mergeCell ref="A4:T4"/>
    <mergeCell ref="A5:T5"/>
    <mergeCell ref="H13:M13"/>
    <mergeCell ref="H73:M73"/>
    <mergeCell ref="P73:Q73"/>
    <mergeCell ref="H375:M375"/>
    <mergeCell ref="P375:Q375"/>
    <mergeCell ref="H94:M94"/>
    <mergeCell ref="P94:Q94"/>
    <mergeCell ref="H384:M384"/>
    <mergeCell ref="P384:Q384"/>
    <mergeCell ref="H430:M430"/>
    <mergeCell ref="H419:M419"/>
    <mergeCell ref="P419:Q419"/>
    <mergeCell ref="H391:M391"/>
    <mergeCell ref="P391:Q391"/>
    <mergeCell ref="H14:M14"/>
    <mergeCell ref="H283:M283"/>
    <mergeCell ref="H16:M16"/>
    <mergeCell ref="P16:Q16"/>
    <mergeCell ref="H32:M32"/>
    <mergeCell ref="P32:Q32"/>
    <mergeCell ref="H304:M304"/>
    <mergeCell ref="P304:Q304"/>
    <mergeCell ref="H164:M164"/>
    <mergeCell ref="P164:Q164"/>
    <mergeCell ref="H288:M288"/>
    <mergeCell ref="P288:Q288"/>
    <mergeCell ref="H185:M185"/>
    <mergeCell ref="H311:M311"/>
    <mergeCell ref="P311:Q311"/>
    <mergeCell ref="H326:M326"/>
    <mergeCell ref="T9:T11"/>
    <mergeCell ref="P9:S9"/>
    <mergeCell ref="C9:G10"/>
    <mergeCell ref="O9:O11"/>
    <mergeCell ref="P326:Q326"/>
    <mergeCell ref="H312:M312"/>
    <mergeCell ref="P312:Q312"/>
    <mergeCell ref="H377:M377"/>
    <mergeCell ref="P377:Q377"/>
    <mergeCell ref="H386:M386"/>
    <mergeCell ref="P386:Q386"/>
    <mergeCell ref="H367:M367"/>
    <mergeCell ref="H327:M327"/>
    <mergeCell ref="P327:Q327"/>
    <mergeCell ref="H250:M250"/>
    <mergeCell ref="H108:M108"/>
    <mergeCell ref="H300:M300"/>
    <mergeCell ref="P300:Q300"/>
    <mergeCell ref="H303:M303"/>
    <mergeCell ref="P108:Q108"/>
    <mergeCell ref="H103:M103"/>
    <mergeCell ref="P103:Q103"/>
    <mergeCell ref="H60:M60"/>
    <mergeCell ref="P60:Q60"/>
    <mergeCell ref="H74:M74"/>
    <mergeCell ref="P74:Q74"/>
    <mergeCell ref="P106:Q106"/>
    <mergeCell ref="H105:M105"/>
    <mergeCell ref="P13:Q13"/>
    <mergeCell ref="P10:Q10"/>
    <mergeCell ref="R10:S10"/>
    <mergeCell ref="P14:Q14"/>
    <mergeCell ref="H15:M15"/>
    <mergeCell ref="P15:Q15"/>
    <mergeCell ref="H366:M366"/>
    <mergeCell ref="P1107:Q1107"/>
    <mergeCell ref="H1067:M1067"/>
    <mergeCell ref="P1067:Q1067"/>
    <mergeCell ref="H1108:M1108"/>
    <mergeCell ref="H657:M657"/>
    <mergeCell ref="P657:Q657"/>
    <mergeCell ref="H684:M684"/>
    <mergeCell ref="P684:Q684"/>
    <mergeCell ref="H674:M674"/>
    <mergeCell ref="P674:Q674"/>
    <mergeCell ref="H827:M827"/>
    <mergeCell ref="P827:Q827"/>
    <mergeCell ref="H930:M930"/>
    <mergeCell ref="P930:Q930"/>
    <mergeCell ref="H828:M828"/>
    <mergeCell ref="H783:M783"/>
    <mergeCell ref="H17:M17"/>
    <mergeCell ref="P17:Q17"/>
    <mergeCell ref="P38:Q38"/>
    <mergeCell ref="H46:M46"/>
    <mergeCell ref="P46:Q46"/>
    <mergeCell ref="H62:M62"/>
    <mergeCell ref="H44:M44"/>
    <mergeCell ref="P44:Q44"/>
    <mergeCell ref="H642:M642"/>
    <mergeCell ref="P105:Q105"/>
    <mergeCell ref="P107:Q107"/>
    <mergeCell ref="H294:M294"/>
    <mergeCell ref="P294:Q294"/>
  </mergeCells>
  <pageMargins left="0.59055118110236227" right="0.19685039370078741" top="0.39370078740157483" bottom="0.19685039370078741" header="0.19685039370078741" footer="0.19685039370078741"/>
  <pageSetup paperSize="9" scale="65" fitToHeight="0" orientation="portrait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topLeftCell="A4" zoomScale="60" workbookViewId="0">
      <selection activeCell="M12" sqref="M12"/>
    </sheetView>
  </sheetViews>
  <sheetFormatPr defaultRowHeight="15"/>
  <cols>
    <col min="1" max="1" width="49.28515625" customWidth="1"/>
    <col min="2" max="2" width="8.140625" customWidth="1"/>
    <col min="3" max="3" width="6.5703125" customWidth="1"/>
    <col min="4" max="6" width="12.85546875" customWidth="1"/>
    <col min="7" max="7" width="0.5703125" customWidth="1"/>
    <col min="8" max="8" width="10.7109375" customWidth="1"/>
    <col min="9" max="9" width="12.85546875" customWidth="1"/>
  </cols>
  <sheetData>
    <row r="1" spans="1:9" ht="80.25" customHeight="1">
      <c r="H1" s="261" t="s">
        <v>1078</v>
      </c>
      <c r="I1" s="260"/>
    </row>
    <row r="3" spans="1:9">
      <c r="A3" s="313" t="s">
        <v>1064</v>
      </c>
      <c r="B3" s="313"/>
      <c r="C3" s="313"/>
      <c r="D3" s="313"/>
      <c r="E3" s="260"/>
      <c r="F3" s="260"/>
    </row>
    <row r="4" spans="1:9">
      <c r="A4" s="313" t="s">
        <v>1065</v>
      </c>
      <c r="B4" s="313"/>
      <c r="C4" s="313"/>
      <c r="D4" s="313"/>
      <c r="E4" s="260"/>
      <c r="F4" s="260"/>
    </row>
    <row r="5" spans="1:9">
      <c r="A5" s="313"/>
      <c r="B5" s="313"/>
      <c r="C5" s="313"/>
      <c r="D5" s="313"/>
    </row>
    <row r="6" spans="1:9" ht="17.25" customHeight="1">
      <c r="A6" s="215" t="s">
        <v>822</v>
      </c>
      <c r="B6" s="216"/>
      <c r="C6" s="216"/>
      <c r="D6" s="217"/>
      <c r="E6" s="217"/>
      <c r="F6" s="217"/>
      <c r="H6" s="217"/>
      <c r="I6" s="217"/>
    </row>
    <row r="7" spans="1:9">
      <c r="A7" s="314" t="s">
        <v>811</v>
      </c>
      <c r="B7" s="315" t="s">
        <v>1047</v>
      </c>
      <c r="C7" s="315"/>
      <c r="D7" s="312" t="s">
        <v>1062</v>
      </c>
      <c r="E7" s="312" t="s">
        <v>818</v>
      </c>
      <c r="F7" s="312" t="s">
        <v>812</v>
      </c>
      <c r="H7" s="312" t="s">
        <v>1063</v>
      </c>
      <c r="I7" s="312" t="s">
        <v>1046</v>
      </c>
    </row>
    <row r="8" spans="1:9">
      <c r="A8" s="314"/>
      <c r="B8" s="316" t="s">
        <v>1048</v>
      </c>
      <c r="C8" s="316" t="s">
        <v>1049</v>
      </c>
      <c r="D8" s="312"/>
      <c r="E8" s="312"/>
      <c r="F8" s="312"/>
      <c r="H8" s="312"/>
      <c r="I8" s="312"/>
    </row>
    <row r="9" spans="1:9" ht="91.5" customHeight="1">
      <c r="A9" s="314"/>
      <c r="B9" s="316"/>
      <c r="C9" s="316"/>
      <c r="D9" s="312"/>
      <c r="E9" s="312"/>
      <c r="F9" s="312"/>
      <c r="H9" s="312"/>
      <c r="I9" s="312"/>
    </row>
    <row r="10" spans="1:9">
      <c r="A10" s="218">
        <v>1</v>
      </c>
      <c r="B10" s="219">
        <f>A10+1</f>
        <v>2</v>
      </c>
      <c r="C10" s="219">
        <f>B10+1</f>
        <v>3</v>
      </c>
      <c r="D10" s="218">
        <v>4</v>
      </c>
      <c r="E10" s="218">
        <v>5</v>
      </c>
      <c r="F10" s="218">
        <v>6</v>
      </c>
      <c r="H10" s="218">
        <v>7</v>
      </c>
      <c r="I10" s="218">
        <v>8</v>
      </c>
    </row>
    <row r="11" spans="1:9">
      <c r="A11" s="220" t="s">
        <v>658</v>
      </c>
      <c r="B11" s="221" t="s">
        <v>1006</v>
      </c>
      <c r="C11" s="221" t="s">
        <v>1007</v>
      </c>
      <c r="D11" s="222">
        <f>D12+D13+D14+D15+D16</f>
        <v>234230.7</v>
      </c>
      <c r="E11" s="222">
        <f>E12+E13+E14+E15+E16</f>
        <v>232701.2</v>
      </c>
      <c r="F11" s="222">
        <f>F12+F13+F14+F15+F16</f>
        <v>223468.59999999998</v>
      </c>
      <c r="H11" s="222">
        <f>F11/D11*100</f>
        <v>95.405341827523017</v>
      </c>
      <c r="I11" s="222">
        <f>F11/E11*100</f>
        <v>96.032422694855015</v>
      </c>
    </row>
    <row r="12" spans="1:9" ht="60">
      <c r="A12" s="223" t="s">
        <v>682</v>
      </c>
      <c r="B12" s="224" t="s">
        <v>1006</v>
      </c>
      <c r="C12" s="224" t="s">
        <v>1018</v>
      </c>
      <c r="D12" s="225">
        <v>2548.6</v>
      </c>
      <c r="E12" s="225">
        <v>2548.6</v>
      </c>
      <c r="F12" s="225">
        <v>2541.8000000000002</v>
      </c>
      <c r="H12" s="225">
        <f t="shared" ref="H12:H16" si="0">F12/D12*100</f>
        <v>99.733186847681083</v>
      </c>
      <c r="I12" s="225">
        <f t="shared" ref="I12:I16" si="1">F12/E12*100</f>
        <v>99.733186847681083</v>
      </c>
    </row>
    <row r="13" spans="1:9" ht="60">
      <c r="A13" s="223" t="s">
        <v>657</v>
      </c>
      <c r="B13" s="224" t="s">
        <v>1006</v>
      </c>
      <c r="C13" s="224" t="s">
        <v>1031</v>
      </c>
      <c r="D13" s="225">
        <v>108740.6</v>
      </c>
      <c r="E13" s="225">
        <v>108730.3</v>
      </c>
      <c r="F13" s="225">
        <v>104888.9</v>
      </c>
      <c r="H13" s="225">
        <f t="shared" si="0"/>
        <v>96.457900728890579</v>
      </c>
      <c r="I13" s="225">
        <f t="shared" si="1"/>
        <v>96.467038166913909</v>
      </c>
    </row>
    <row r="14" spans="1:9" ht="45">
      <c r="A14" s="223" t="s">
        <v>680</v>
      </c>
      <c r="B14" s="224" t="s">
        <v>1006</v>
      </c>
      <c r="C14" s="224" t="s">
        <v>1029</v>
      </c>
      <c r="D14" s="225">
        <v>19472.400000000001</v>
      </c>
      <c r="E14" s="225">
        <v>19472.400000000001</v>
      </c>
      <c r="F14" s="225">
        <v>19468.599999999999</v>
      </c>
      <c r="H14" s="225">
        <f t="shared" si="0"/>
        <v>99.980485199564498</v>
      </c>
      <c r="I14" s="225">
        <f t="shared" si="1"/>
        <v>99.980485199564498</v>
      </c>
    </row>
    <row r="15" spans="1:9">
      <c r="A15" s="226" t="s">
        <v>796</v>
      </c>
      <c r="B15" s="227" t="s">
        <v>1006</v>
      </c>
      <c r="C15" s="227" t="s">
        <v>1050</v>
      </c>
      <c r="D15" s="228">
        <v>1293.0999999999999</v>
      </c>
      <c r="E15" s="228">
        <v>293.60000000000002</v>
      </c>
      <c r="F15" s="228">
        <f>'[1]2_функц Гот'!H155</f>
        <v>0</v>
      </c>
      <c r="H15" s="225">
        <f t="shared" si="0"/>
        <v>0</v>
      </c>
      <c r="I15" s="225">
        <f t="shared" si="1"/>
        <v>0</v>
      </c>
    </row>
    <row r="16" spans="1:9">
      <c r="A16" s="229" t="s">
        <v>623</v>
      </c>
      <c r="B16" s="230" t="s">
        <v>1006</v>
      </c>
      <c r="C16" s="230" t="s">
        <v>1051</v>
      </c>
      <c r="D16" s="228">
        <v>102176</v>
      </c>
      <c r="E16" s="228">
        <v>101656.3</v>
      </c>
      <c r="F16" s="228">
        <v>96569.3</v>
      </c>
      <c r="H16" s="225">
        <f t="shared" si="0"/>
        <v>94.512703570310052</v>
      </c>
      <c r="I16" s="225">
        <f t="shared" si="1"/>
        <v>94.995883186777405</v>
      </c>
    </row>
    <row r="17" spans="1:9">
      <c r="A17" s="231" t="s">
        <v>563</v>
      </c>
      <c r="B17" s="232" t="s">
        <v>1010</v>
      </c>
      <c r="C17" s="232" t="s">
        <v>1007</v>
      </c>
      <c r="D17" s="222">
        <f>D18</f>
        <v>1695.8</v>
      </c>
      <c r="E17" s="222">
        <f t="shared" ref="E17:F17" si="2">E18</f>
        <v>1695.8</v>
      </c>
      <c r="F17" s="222">
        <f t="shared" si="2"/>
        <v>1455.1</v>
      </c>
      <c r="H17" s="222">
        <f>F17/D17*100</f>
        <v>85.806109210991849</v>
      </c>
      <c r="I17" s="222">
        <f>F17/E17*100</f>
        <v>85.806109210991849</v>
      </c>
    </row>
    <row r="18" spans="1:9">
      <c r="A18" s="226" t="s">
        <v>562</v>
      </c>
      <c r="B18" s="227" t="s">
        <v>1010</v>
      </c>
      <c r="C18" s="227" t="s">
        <v>1031</v>
      </c>
      <c r="D18" s="228">
        <v>1695.8</v>
      </c>
      <c r="E18" s="228">
        <v>1695.8</v>
      </c>
      <c r="F18" s="228">
        <v>1455.1</v>
      </c>
      <c r="H18" s="225">
        <f>F18/D18*100</f>
        <v>85.806109210991849</v>
      </c>
      <c r="I18" s="225">
        <f>F18/E18*100</f>
        <v>85.806109210991849</v>
      </c>
    </row>
    <row r="19" spans="1:9" ht="28.5">
      <c r="A19" s="231" t="s">
        <v>543</v>
      </c>
      <c r="B19" s="232" t="s">
        <v>1018</v>
      </c>
      <c r="C19" s="232" t="s">
        <v>1007</v>
      </c>
      <c r="D19" s="222">
        <f>D20+D21</f>
        <v>10144.400000000001</v>
      </c>
      <c r="E19" s="222">
        <f t="shared" ref="E19:F19" si="3">E20+E21</f>
        <v>10144.400000000001</v>
      </c>
      <c r="F19" s="222">
        <f t="shared" si="3"/>
        <v>10069.5</v>
      </c>
      <c r="H19" s="222">
        <f>F19/D19*100</f>
        <v>99.261661606403521</v>
      </c>
      <c r="I19" s="222">
        <f>F19/E19*100</f>
        <v>99.261661606403521</v>
      </c>
    </row>
    <row r="20" spans="1:9" ht="45">
      <c r="A20" s="226" t="s">
        <v>542</v>
      </c>
      <c r="B20" s="227" t="s">
        <v>1018</v>
      </c>
      <c r="C20" s="227" t="s">
        <v>1052</v>
      </c>
      <c r="D20" s="228">
        <v>7544.1</v>
      </c>
      <c r="E20" s="228">
        <v>7544.1</v>
      </c>
      <c r="F20" s="228">
        <v>7482.5</v>
      </c>
      <c r="H20" s="225">
        <f t="shared" ref="H20:H21" si="4">F20/D20*100</f>
        <v>99.183467875558378</v>
      </c>
      <c r="I20" s="225">
        <f t="shared" ref="I20:I21" si="5">F20/E20*100</f>
        <v>99.183467875558378</v>
      </c>
    </row>
    <row r="21" spans="1:9" ht="30">
      <c r="A21" s="226" t="s">
        <v>540</v>
      </c>
      <c r="B21" s="227" t="s">
        <v>1018</v>
      </c>
      <c r="C21" s="227" t="s">
        <v>1053</v>
      </c>
      <c r="D21" s="228">
        <v>2600.3000000000002</v>
      </c>
      <c r="E21" s="228">
        <v>2600.3000000000002</v>
      </c>
      <c r="F21" s="228">
        <v>2587</v>
      </c>
      <c r="H21" s="225">
        <f t="shared" si="4"/>
        <v>99.488520555320534</v>
      </c>
      <c r="I21" s="225">
        <f t="shared" si="5"/>
        <v>99.488520555320534</v>
      </c>
    </row>
    <row r="22" spans="1:9">
      <c r="A22" s="220" t="s">
        <v>533</v>
      </c>
      <c r="B22" s="233" t="s">
        <v>1031</v>
      </c>
      <c r="C22" s="233" t="s">
        <v>1007</v>
      </c>
      <c r="D22" s="234">
        <f>D23+D24+D25+D26</f>
        <v>176978.19999999998</v>
      </c>
      <c r="E22" s="234">
        <f t="shared" ref="E22:F22" si="6">E23+E24+E25+E26</f>
        <v>177549.4</v>
      </c>
      <c r="F22" s="234">
        <f t="shared" si="6"/>
        <v>147176.6</v>
      </c>
      <c r="H22" s="222">
        <f>F22/D22*100</f>
        <v>83.160863880410147</v>
      </c>
      <c r="I22" s="222">
        <f>F22/E22*100</f>
        <v>82.893324336776146</v>
      </c>
    </row>
    <row r="23" spans="1:9">
      <c r="A23" s="223" t="s">
        <v>532</v>
      </c>
      <c r="B23" s="224" t="s">
        <v>1031</v>
      </c>
      <c r="C23" s="224" t="s">
        <v>1054</v>
      </c>
      <c r="D23" s="225">
        <v>30917.8</v>
      </c>
      <c r="E23" s="225">
        <v>30917.8</v>
      </c>
      <c r="F23" s="225">
        <v>30593.5</v>
      </c>
      <c r="H23" s="225">
        <f t="shared" ref="H23:H26" si="7">F23/D23*100</f>
        <v>98.951089663559515</v>
      </c>
      <c r="I23" s="225">
        <f t="shared" ref="I23:I26" si="8">F23/E23*100</f>
        <v>98.951089663559515</v>
      </c>
    </row>
    <row r="24" spans="1:9">
      <c r="A24" s="223" t="s">
        <v>1055</v>
      </c>
      <c r="B24" s="224" t="s">
        <v>1031</v>
      </c>
      <c r="C24" s="224" t="s">
        <v>1052</v>
      </c>
      <c r="D24" s="225">
        <v>116697</v>
      </c>
      <c r="E24" s="225">
        <v>117268.2</v>
      </c>
      <c r="F24" s="225">
        <v>98126.3</v>
      </c>
      <c r="H24" s="225">
        <f t="shared" si="7"/>
        <v>84.086394680240289</v>
      </c>
      <c r="I24" s="225">
        <f t="shared" si="8"/>
        <v>83.676819461712554</v>
      </c>
    </row>
    <row r="25" spans="1:9">
      <c r="A25" s="223" t="s">
        <v>486</v>
      </c>
      <c r="B25" s="224" t="s">
        <v>1031</v>
      </c>
      <c r="C25" s="224" t="s">
        <v>1056</v>
      </c>
      <c r="D25" s="225">
        <v>18281.5</v>
      </c>
      <c r="E25" s="225">
        <v>18281.5</v>
      </c>
      <c r="F25" s="225">
        <v>7908.7</v>
      </c>
      <c r="H25" s="225">
        <f t="shared" si="7"/>
        <v>43.260673358313042</v>
      </c>
      <c r="I25" s="225">
        <f t="shared" si="8"/>
        <v>43.260673358313042</v>
      </c>
    </row>
    <row r="26" spans="1:9">
      <c r="A26" s="223" t="s">
        <v>462</v>
      </c>
      <c r="B26" s="224" t="s">
        <v>1031</v>
      </c>
      <c r="C26" s="224" t="s">
        <v>1057</v>
      </c>
      <c r="D26" s="225">
        <v>11081.9</v>
      </c>
      <c r="E26" s="225">
        <v>11081.9</v>
      </c>
      <c r="F26" s="225">
        <v>10548.1</v>
      </c>
      <c r="H26" s="225">
        <f t="shared" si="7"/>
        <v>95.183136465768513</v>
      </c>
      <c r="I26" s="225">
        <f t="shared" si="8"/>
        <v>95.183136465768513</v>
      </c>
    </row>
    <row r="27" spans="1:9" ht="28.5">
      <c r="A27" s="231" t="s">
        <v>431</v>
      </c>
      <c r="B27" s="232" t="s">
        <v>1013</v>
      </c>
      <c r="C27" s="232" t="s">
        <v>1007</v>
      </c>
      <c r="D27" s="222">
        <f>D28+D29+D30</f>
        <v>225746.9</v>
      </c>
      <c r="E27" s="222">
        <f t="shared" ref="E27:F27" si="9">E28+E29+E30</f>
        <v>225746.9</v>
      </c>
      <c r="F27" s="222">
        <f t="shared" si="9"/>
        <v>209755.3</v>
      </c>
      <c r="H27" s="222">
        <f>F27/D27*100</f>
        <v>92.916137497347691</v>
      </c>
      <c r="I27" s="222">
        <f>F27/E27*100</f>
        <v>92.916137497347691</v>
      </c>
    </row>
    <row r="28" spans="1:9">
      <c r="A28" s="226" t="s">
        <v>430</v>
      </c>
      <c r="B28" s="227" t="s">
        <v>1013</v>
      </c>
      <c r="C28" s="227" t="s">
        <v>1006</v>
      </c>
      <c r="D28" s="228">
        <v>70658.600000000006</v>
      </c>
      <c r="E28" s="228">
        <v>70658.600000000006</v>
      </c>
      <c r="F28" s="228">
        <v>57965.9</v>
      </c>
      <c r="H28" s="225">
        <f t="shared" ref="H28:H30" si="10">F28/D28*100</f>
        <v>82.036581534307217</v>
      </c>
      <c r="I28" s="225">
        <f t="shared" ref="I28:I30" si="11">F28/E28*100</f>
        <v>82.036581534307217</v>
      </c>
    </row>
    <row r="29" spans="1:9">
      <c r="A29" s="226" t="s">
        <v>409</v>
      </c>
      <c r="B29" s="227" t="s">
        <v>1013</v>
      </c>
      <c r="C29" s="227" t="s">
        <v>1010</v>
      </c>
      <c r="D29" s="228">
        <v>139219.4</v>
      </c>
      <c r="E29" s="228">
        <v>139219.4</v>
      </c>
      <c r="F29" s="228">
        <v>136307.1</v>
      </c>
      <c r="H29" s="225">
        <f t="shared" si="10"/>
        <v>97.908122000238478</v>
      </c>
      <c r="I29" s="225">
        <f t="shared" si="11"/>
        <v>97.908122000238478</v>
      </c>
    </row>
    <row r="30" spans="1:9">
      <c r="A30" s="226" t="s">
        <v>374</v>
      </c>
      <c r="B30" s="227" t="s">
        <v>1013</v>
      </c>
      <c r="C30" s="227" t="s">
        <v>1018</v>
      </c>
      <c r="D30" s="228">
        <v>15868.9</v>
      </c>
      <c r="E30" s="228">
        <v>15868.9</v>
      </c>
      <c r="F30" s="228">
        <v>15482.3</v>
      </c>
      <c r="H30" s="225">
        <f t="shared" si="10"/>
        <v>97.563788290303677</v>
      </c>
      <c r="I30" s="225">
        <f t="shared" si="11"/>
        <v>97.563788290303677</v>
      </c>
    </row>
    <row r="31" spans="1:9">
      <c r="A31" s="231" t="s">
        <v>336</v>
      </c>
      <c r="B31" s="232" t="s">
        <v>1029</v>
      </c>
      <c r="C31" s="232" t="s">
        <v>1007</v>
      </c>
      <c r="D31" s="222">
        <f>D32+D33</f>
        <v>3894.6</v>
      </c>
      <c r="E31" s="222">
        <f t="shared" ref="E31:F31" si="12">E32+E33</f>
        <v>3894.6</v>
      </c>
      <c r="F31" s="222">
        <f t="shared" si="12"/>
        <v>3894.6</v>
      </c>
      <c r="H31" s="222">
        <f>F31/D31*100</f>
        <v>100</v>
      </c>
      <c r="I31" s="222">
        <f>F31/E31*100</f>
        <v>100</v>
      </c>
    </row>
    <row r="32" spans="1:9">
      <c r="A32" s="226" t="s">
        <v>335</v>
      </c>
      <c r="B32" s="227" t="s">
        <v>1029</v>
      </c>
      <c r="C32" s="227" t="s">
        <v>1010</v>
      </c>
      <c r="D32" s="228">
        <v>2954.7</v>
      </c>
      <c r="E32" s="228">
        <v>2954.7</v>
      </c>
      <c r="F32" s="228">
        <v>2954.7</v>
      </c>
      <c r="H32" s="225">
        <f t="shared" ref="H32:H33" si="13">F32/D32*100</f>
        <v>100</v>
      </c>
      <c r="I32" s="225">
        <f t="shared" ref="I32:I33" si="14">F32/E32*100</f>
        <v>100</v>
      </c>
    </row>
    <row r="33" spans="1:9" ht="30">
      <c r="A33" s="226" t="s">
        <v>330</v>
      </c>
      <c r="B33" s="227" t="s">
        <v>1029</v>
      </c>
      <c r="C33" s="227" t="s">
        <v>1013</v>
      </c>
      <c r="D33" s="228">
        <v>939.9</v>
      </c>
      <c r="E33" s="228">
        <v>939.9</v>
      </c>
      <c r="F33" s="228">
        <v>939.9</v>
      </c>
      <c r="H33" s="225">
        <f t="shared" si="13"/>
        <v>100</v>
      </c>
      <c r="I33" s="225">
        <f t="shared" si="14"/>
        <v>100</v>
      </c>
    </row>
    <row r="34" spans="1:9">
      <c r="A34" s="220" t="s">
        <v>313</v>
      </c>
      <c r="B34" s="221" t="s">
        <v>1058</v>
      </c>
      <c r="C34" s="221" t="s">
        <v>1007</v>
      </c>
      <c r="D34" s="222">
        <f>D35+D36+D37+D38+D39</f>
        <v>1361698.0999999999</v>
      </c>
      <c r="E34" s="222">
        <f t="shared" ref="E34:F34" si="15">E35+E36+E37+E38+E39</f>
        <v>1362643.5999999999</v>
      </c>
      <c r="F34" s="222">
        <f t="shared" si="15"/>
        <v>1323404.8999999999</v>
      </c>
      <c r="H34" s="222">
        <f>F34/D34*100</f>
        <v>97.18783480714265</v>
      </c>
      <c r="I34" s="222">
        <f>F34/E34*100</f>
        <v>97.120398906948239</v>
      </c>
    </row>
    <row r="35" spans="1:9">
      <c r="A35" s="223" t="s">
        <v>312</v>
      </c>
      <c r="B35" s="224" t="s">
        <v>1058</v>
      </c>
      <c r="C35" s="224" t="s">
        <v>1006</v>
      </c>
      <c r="D35" s="225">
        <v>434183.7</v>
      </c>
      <c r="E35" s="225">
        <v>434183.8</v>
      </c>
      <c r="F35" s="225">
        <v>427352.2</v>
      </c>
      <c r="H35" s="225">
        <f t="shared" ref="H35:H39" si="16">F35/D35*100</f>
        <v>98.42658764020851</v>
      </c>
      <c r="I35" s="225">
        <f t="shared" ref="I35:I39" si="17">F35/E35*100</f>
        <v>98.426564970871794</v>
      </c>
    </row>
    <row r="36" spans="1:9">
      <c r="A36" s="223" t="s">
        <v>303</v>
      </c>
      <c r="B36" s="224" t="s">
        <v>1058</v>
      </c>
      <c r="C36" s="224" t="s">
        <v>1010</v>
      </c>
      <c r="D36" s="225">
        <v>872525.5</v>
      </c>
      <c r="E36" s="225">
        <v>873470.9</v>
      </c>
      <c r="F36" s="225">
        <v>842259.3</v>
      </c>
      <c r="H36" s="225">
        <f t="shared" si="16"/>
        <v>96.531195936393843</v>
      </c>
      <c r="I36" s="225">
        <f t="shared" si="17"/>
        <v>96.426715532251848</v>
      </c>
    </row>
    <row r="37" spans="1:9" ht="30">
      <c r="A37" s="223" t="s">
        <v>278</v>
      </c>
      <c r="B37" s="224" t="s">
        <v>1058</v>
      </c>
      <c r="C37" s="224" t="s">
        <v>1013</v>
      </c>
      <c r="D37" s="225">
        <v>523.4</v>
      </c>
      <c r="E37" s="225">
        <v>523.4</v>
      </c>
      <c r="F37" s="225">
        <v>426.1</v>
      </c>
      <c r="H37" s="225">
        <f t="shared" si="16"/>
        <v>81.410011463507843</v>
      </c>
      <c r="I37" s="225">
        <f t="shared" si="17"/>
        <v>81.410011463507843</v>
      </c>
    </row>
    <row r="38" spans="1:9">
      <c r="A38" s="223" t="s">
        <v>249</v>
      </c>
      <c r="B38" s="224" t="s">
        <v>1058</v>
      </c>
      <c r="C38" s="224" t="s">
        <v>1058</v>
      </c>
      <c r="D38" s="225">
        <v>17236.900000000001</v>
      </c>
      <c r="E38" s="225">
        <v>17236.900000000001</v>
      </c>
      <c r="F38" s="225">
        <v>16877.400000000001</v>
      </c>
      <c r="H38" s="225">
        <f t="shared" si="16"/>
        <v>97.914358150247438</v>
      </c>
      <c r="I38" s="225">
        <f t="shared" si="17"/>
        <v>97.914358150247438</v>
      </c>
    </row>
    <row r="39" spans="1:9">
      <c r="A39" s="223" t="s">
        <v>704</v>
      </c>
      <c r="B39" s="224" t="s">
        <v>1058</v>
      </c>
      <c r="C39" s="224" t="s">
        <v>1052</v>
      </c>
      <c r="D39" s="225">
        <v>37228.6</v>
      </c>
      <c r="E39" s="225">
        <v>37228.6</v>
      </c>
      <c r="F39" s="225">
        <v>36489.9</v>
      </c>
      <c r="H39" s="225">
        <f t="shared" si="16"/>
        <v>98.015772819821322</v>
      </c>
      <c r="I39" s="225">
        <f t="shared" si="17"/>
        <v>98.015772819821322</v>
      </c>
    </row>
    <row r="40" spans="1:9">
      <c r="A40" s="220" t="s">
        <v>230</v>
      </c>
      <c r="B40" s="233" t="s">
        <v>1054</v>
      </c>
      <c r="C40" s="233" t="s">
        <v>1007</v>
      </c>
      <c r="D40" s="234">
        <f>D41+D42</f>
        <v>67566.5</v>
      </c>
      <c r="E40" s="234">
        <f t="shared" ref="E40:F40" si="18">E41+E42</f>
        <v>67566.5</v>
      </c>
      <c r="F40" s="234">
        <f t="shared" si="18"/>
        <v>66297.100000000006</v>
      </c>
      <c r="H40" s="222">
        <f>F40/D40*100</f>
        <v>98.121258315881406</v>
      </c>
      <c r="I40" s="222">
        <f>F40/E40*100</f>
        <v>98.121258315881406</v>
      </c>
    </row>
    <row r="41" spans="1:9">
      <c r="A41" s="226" t="s">
        <v>229</v>
      </c>
      <c r="B41" s="227" t="s">
        <v>1054</v>
      </c>
      <c r="C41" s="227" t="s">
        <v>1006</v>
      </c>
      <c r="D41" s="228">
        <v>61982.3</v>
      </c>
      <c r="E41" s="228">
        <v>61982.3</v>
      </c>
      <c r="F41" s="228">
        <v>60781.1</v>
      </c>
      <c r="H41" s="225">
        <f t="shared" ref="H41:H42" si="19">F41/D41*100</f>
        <v>98.0620273852374</v>
      </c>
      <c r="I41" s="225">
        <f t="shared" ref="I41:I42" si="20">F41/E41*100</f>
        <v>98.0620273852374</v>
      </c>
    </row>
    <row r="42" spans="1:9" ht="30">
      <c r="A42" s="223" t="s">
        <v>180</v>
      </c>
      <c r="B42" s="224" t="s">
        <v>1054</v>
      </c>
      <c r="C42" s="224" t="s">
        <v>1031</v>
      </c>
      <c r="D42" s="225">
        <v>5584.2</v>
      </c>
      <c r="E42" s="225">
        <v>5584.2</v>
      </c>
      <c r="F42" s="225">
        <v>5516</v>
      </c>
      <c r="H42" s="225">
        <f t="shared" si="19"/>
        <v>98.778697038071712</v>
      </c>
      <c r="I42" s="225">
        <f t="shared" si="20"/>
        <v>98.778697038071712</v>
      </c>
    </row>
    <row r="43" spans="1:9">
      <c r="A43" s="220" t="s">
        <v>160</v>
      </c>
      <c r="B43" s="233" t="s">
        <v>1056</v>
      </c>
      <c r="C43" s="233" t="s">
        <v>1007</v>
      </c>
      <c r="D43" s="234">
        <f>D44+D45+D46+D47</f>
        <v>142121.20000000001</v>
      </c>
      <c r="E43" s="234">
        <f t="shared" ref="E43:F43" si="21">E44+E45+E46+E47</f>
        <v>141441.20000000001</v>
      </c>
      <c r="F43" s="234">
        <f t="shared" si="21"/>
        <v>132123.70000000001</v>
      </c>
      <c r="H43" s="222">
        <f>F43/D43*100</f>
        <v>92.965511127122483</v>
      </c>
      <c r="I43" s="222">
        <f>F43/E43*100</f>
        <v>93.412456907888227</v>
      </c>
    </row>
    <row r="44" spans="1:9">
      <c r="A44" s="226" t="s">
        <v>159</v>
      </c>
      <c r="B44" s="227" t="s">
        <v>1056</v>
      </c>
      <c r="C44" s="227" t="s">
        <v>1006</v>
      </c>
      <c r="D44" s="228">
        <v>6705.7</v>
      </c>
      <c r="E44" s="228">
        <v>6705.7</v>
      </c>
      <c r="F44" s="228">
        <v>6507.8</v>
      </c>
      <c r="H44" s="225">
        <f t="shared" ref="H44:H47" si="22">F44/D44*100</f>
        <v>97.048779396632725</v>
      </c>
      <c r="I44" s="225">
        <f t="shared" ref="I44:I47" si="23">F44/E44*100</f>
        <v>97.048779396632725</v>
      </c>
    </row>
    <row r="45" spans="1:9">
      <c r="A45" s="226" t="s">
        <v>152</v>
      </c>
      <c r="B45" s="227" t="s">
        <v>1056</v>
      </c>
      <c r="C45" s="227" t="s">
        <v>1018</v>
      </c>
      <c r="D45" s="228">
        <v>84142.5</v>
      </c>
      <c r="E45" s="228">
        <v>83462.5</v>
      </c>
      <c r="F45" s="228">
        <v>81895.199999999997</v>
      </c>
      <c r="H45" s="225">
        <f t="shared" si="22"/>
        <v>97.32917372314823</v>
      </c>
      <c r="I45" s="225">
        <f t="shared" si="23"/>
        <v>98.122150666466965</v>
      </c>
    </row>
    <row r="46" spans="1:9">
      <c r="A46" s="223" t="s">
        <v>110</v>
      </c>
      <c r="B46" s="224" t="s">
        <v>1056</v>
      </c>
      <c r="C46" s="224" t="s">
        <v>1031</v>
      </c>
      <c r="D46" s="225">
        <v>51193</v>
      </c>
      <c r="E46" s="225">
        <v>51193</v>
      </c>
      <c r="F46" s="225">
        <v>43640.7</v>
      </c>
      <c r="H46" s="225">
        <f t="shared" si="22"/>
        <v>85.247397105072949</v>
      </c>
      <c r="I46" s="225">
        <f t="shared" si="23"/>
        <v>85.247397105072949</v>
      </c>
    </row>
    <row r="47" spans="1:9">
      <c r="A47" s="223" t="s">
        <v>97</v>
      </c>
      <c r="B47" s="224" t="s">
        <v>1056</v>
      </c>
      <c r="C47" s="224" t="s">
        <v>1029</v>
      </c>
      <c r="D47" s="225">
        <v>80</v>
      </c>
      <c r="E47" s="225">
        <v>80</v>
      </c>
      <c r="F47" s="225">
        <v>80</v>
      </c>
      <c r="H47" s="225">
        <f t="shared" si="22"/>
        <v>100</v>
      </c>
      <c r="I47" s="225">
        <f t="shared" si="23"/>
        <v>100</v>
      </c>
    </row>
    <row r="48" spans="1:9">
      <c r="A48" s="231" t="s">
        <v>94</v>
      </c>
      <c r="B48" s="232" t="s">
        <v>1050</v>
      </c>
      <c r="C48" s="232" t="s">
        <v>1007</v>
      </c>
      <c r="D48" s="222">
        <f>D49</f>
        <v>1570</v>
      </c>
      <c r="E48" s="222">
        <f t="shared" ref="E48:F48" si="24">E49</f>
        <v>1570</v>
      </c>
      <c r="F48" s="222">
        <f t="shared" si="24"/>
        <v>1477.6</v>
      </c>
      <c r="H48" s="222">
        <f>F48/D48*100</f>
        <v>94.114649681528661</v>
      </c>
      <c r="I48" s="222">
        <f>F48/E48*100</f>
        <v>94.114649681528661</v>
      </c>
    </row>
    <row r="49" spans="1:9">
      <c r="A49" s="226" t="s">
        <v>93</v>
      </c>
      <c r="B49" s="227" t="s">
        <v>1050</v>
      </c>
      <c r="C49" s="227" t="s">
        <v>1010</v>
      </c>
      <c r="D49" s="228">
        <v>1570</v>
      </c>
      <c r="E49" s="228">
        <v>1570</v>
      </c>
      <c r="F49" s="228">
        <v>1477.6</v>
      </c>
      <c r="H49" s="225">
        <f>F49/D49*100</f>
        <v>94.114649681528661</v>
      </c>
      <c r="I49" s="225">
        <f>F49/E49*100</f>
        <v>94.114649681528661</v>
      </c>
    </row>
    <row r="50" spans="1:9">
      <c r="A50" s="231" t="s">
        <v>68</v>
      </c>
      <c r="B50" s="232" t="s">
        <v>1057</v>
      </c>
      <c r="C50" s="232" t="s">
        <v>1007</v>
      </c>
      <c r="D50" s="222">
        <f>D51+D52+D53</f>
        <v>18022.599999999999</v>
      </c>
      <c r="E50" s="222">
        <f t="shared" ref="E50:F50" si="25">E51+E52+E53</f>
        <v>18022.599999999999</v>
      </c>
      <c r="F50" s="222">
        <f t="shared" si="25"/>
        <v>15586.1</v>
      </c>
      <c r="H50" s="222">
        <f>F50/D50*100</f>
        <v>86.480862916560326</v>
      </c>
      <c r="I50" s="222">
        <f>F50/E50*100</f>
        <v>86.480862916560326</v>
      </c>
    </row>
    <row r="51" spans="1:9">
      <c r="A51" s="235" t="s">
        <v>67</v>
      </c>
      <c r="B51" s="236" t="s">
        <v>1057</v>
      </c>
      <c r="C51" s="236" t="s">
        <v>1006</v>
      </c>
      <c r="D51" s="237">
        <v>9114.2000000000007</v>
      </c>
      <c r="E51" s="237">
        <v>9114.2000000000007</v>
      </c>
      <c r="F51" s="237">
        <v>7707</v>
      </c>
      <c r="H51" s="225">
        <f t="shared" ref="H51:H53" si="26">F51/D51*100</f>
        <v>84.560356366987762</v>
      </c>
      <c r="I51" s="225">
        <f t="shared" ref="I51:I53" si="27">F51/E51*100</f>
        <v>84.560356366987762</v>
      </c>
    </row>
    <row r="52" spans="1:9">
      <c r="A52" s="226" t="s">
        <v>1059</v>
      </c>
      <c r="B52" s="227" t="s">
        <v>1057</v>
      </c>
      <c r="C52" s="227" t="s">
        <v>1010</v>
      </c>
      <c r="D52" s="228">
        <v>8858.4</v>
      </c>
      <c r="E52" s="228">
        <v>8858.4</v>
      </c>
      <c r="F52" s="228">
        <v>7879.1</v>
      </c>
      <c r="H52" s="225">
        <f t="shared" si="26"/>
        <v>88.944956199765201</v>
      </c>
      <c r="I52" s="225">
        <f t="shared" si="27"/>
        <v>88.944956199765201</v>
      </c>
    </row>
    <row r="53" spans="1:9" ht="30">
      <c r="A53" s="226" t="s">
        <v>32</v>
      </c>
      <c r="B53" s="227" t="s">
        <v>1057</v>
      </c>
      <c r="C53" s="227" t="s">
        <v>1031</v>
      </c>
      <c r="D53" s="228">
        <v>50</v>
      </c>
      <c r="E53" s="228">
        <v>50</v>
      </c>
      <c r="F53" s="228">
        <f>'[1]2_функц Гот'!H1249</f>
        <v>0</v>
      </c>
      <c r="H53" s="225">
        <f t="shared" si="26"/>
        <v>0</v>
      </c>
      <c r="I53" s="225">
        <f t="shared" si="27"/>
        <v>0</v>
      </c>
    </row>
    <row r="54" spans="1:9" ht="28.5">
      <c r="A54" s="231" t="s">
        <v>17</v>
      </c>
      <c r="B54" s="232" t="s">
        <v>1051</v>
      </c>
      <c r="C54" s="232" t="s">
        <v>1007</v>
      </c>
      <c r="D54" s="222">
        <f>D55</f>
        <v>23417</v>
      </c>
      <c r="E54" s="222">
        <f t="shared" ref="E54:F54" si="28">E55</f>
        <v>23417</v>
      </c>
      <c r="F54" s="222">
        <f t="shared" si="28"/>
        <v>23417</v>
      </c>
      <c r="H54" s="222">
        <f>F54/D54*100</f>
        <v>100</v>
      </c>
      <c r="I54" s="222">
        <f>F54/E54*100</f>
        <v>100</v>
      </c>
    </row>
    <row r="55" spans="1:9" ht="30">
      <c r="A55" s="226" t="s">
        <v>1060</v>
      </c>
      <c r="B55" s="227" t="s">
        <v>1051</v>
      </c>
      <c r="C55" s="227" t="s">
        <v>1006</v>
      </c>
      <c r="D55" s="228">
        <v>23417</v>
      </c>
      <c r="E55" s="228">
        <v>23417</v>
      </c>
      <c r="F55" s="228">
        <v>23417</v>
      </c>
      <c r="H55" s="225">
        <f>F55/D55*100</f>
        <v>100</v>
      </c>
      <c r="I55" s="225">
        <f>F55/E55*100</f>
        <v>100</v>
      </c>
    </row>
    <row r="56" spans="1:9" ht="15.75">
      <c r="A56" s="238" t="s">
        <v>0</v>
      </c>
      <c r="B56" s="239" t="s">
        <v>1061</v>
      </c>
      <c r="C56" s="239" t="s">
        <v>1061</v>
      </c>
      <c r="D56" s="240">
        <f>D11++D17+D19+D22+D27+D31+D34+D40+D43+D48+D50+D54</f>
        <v>2267086</v>
      </c>
      <c r="E56" s="240">
        <f>E11++E17+E19+E22+E27+E31+E34+E40+E43+E48+E50+E54</f>
        <v>2266393.2000000002</v>
      </c>
      <c r="F56" s="240">
        <f>F11++F17+F19+F22+F27+F31+F34+F40+F43+F48+F50+F54</f>
        <v>2158126.1</v>
      </c>
      <c r="H56" s="240">
        <f>F56/D56*100</f>
        <v>95.193834728810472</v>
      </c>
      <c r="I56" s="240">
        <f>F56/E56*100</f>
        <v>95.222933955149529</v>
      </c>
    </row>
    <row r="57" spans="1:9">
      <c r="A57" s="241"/>
      <c r="B57" s="216"/>
      <c r="C57" s="216"/>
      <c r="D57" s="242"/>
      <c r="E57" s="242"/>
      <c r="F57" s="242"/>
      <c r="H57" s="242"/>
      <c r="I57" s="242"/>
    </row>
  </sheetData>
  <mergeCells count="13">
    <mergeCell ref="H1:I1"/>
    <mergeCell ref="E7:E9"/>
    <mergeCell ref="F7:F9"/>
    <mergeCell ref="H7:H9"/>
    <mergeCell ref="I7:I9"/>
    <mergeCell ref="A3:F3"/>
    <mergeCell ref="A4:F4"/>
    <mergeCell ref="A5:D5"/>
    <mergeCell ref="A7:A9"/>
    <mergeCell ref="B7:C7"/>
    <mergeCell ref="D7:D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60" workbookViewId="0">
      <selection activeCell="W7" sqref="W7"/>
    </sheetView>
  </sheetViews>
  <sheetFormatPr defaultRowHeight="15"/>
  <cols>
    <col min="1" max="1" width="6" customWidth="1"/>
    <col min="2" max="2" width="5.42578125" customWidth="1"/>
    <col min="3" max="3" width="4.5703125" customWidth="1"/>
    <col min="4" max="4" width="4.140625" customWidth="1"/>
    <col min="5" max="5" width="5" customWidth="1"/>
    <col min="6" max="6" width="4.85546875" customWidth="1"/>
    <col min="7" max="7" width="5.85546875" customWidth="1"/>
    <col min="8" max="8" width="6" customWidth="1"/>
    <col min="9" max="9" width="47.28515625" customWidth="1"/>
    <col min="10" max="12" width="14.85546875" customWidth="1"/>
    <col min="13" max="13" width="0.42578125" customWidth="1"/>
    <col min="14" max="14" width="11.85546875" customWidth="1"/>
    <col min="15" max="15" width="12.140625" customWidth="1"/>
  </cols>
  <sheetData>
    <row r="1" spans="1:15" ht="81.75" customHeight="1">
      <c r="N1" s="261" t="s">
        <v>1079</v>
      </c>
      <c r="O1" s="260"/>
    </row>
    <row r="3" spans="1:15" ht="31.5" customHeight="1">
      <c r="A3" s="326" t="s">
        <v>1067</v>
      </c>
      <c r="B3" s="326"/>
      <c r="C3" s="326"/>
      <c r="D3" s="326"/>
      <c r="E3" s="326"/>
      <c r="F3" s="326"/>
      <c r="G3" s="326"/>
      <c r="H3" s="326"/>
      <c r="I3" s="326"/>
      <c r="J3" s="326"/>
      <c r="K3" s="260"/>
      <c r="L3" s="260"/>
    </row>
    <row r="4" spans="1:15">
      <c r="A4" s="176"/>
      <c r="B4" s="177"/>
      <c r="C4" s="177"/>
      <c r="D4" s="177"/>
      <c r="E4" s="177"/>
      <c r="F4" s="177"/>
      <c r="G4" s="177"/>
      <c r="H4" s="178"/>
      <c r="I4" s="179"/>
      <c r="J4" s="180"/>
      <c r="K4" s="180"/>
      <c r="L4" s="180"/>
      <c r="N4" s="180"/>
      <c r="O4" s="180"/>
    </row>
    <row r="5" spans="1:15">
      <c r="A5" s="319" t="s">
        <v>822</v>
      </c>
      <c r="B5" s="319"/>
      <c r="C5" s="319"/>
      <c r="D5" s="319"/>
      <c r="E5" s="319"/>
      <c r="F5" s="319"/>
      <c r="G5" s="319"/>
      <c r="H5" s="178"/>
      <c r="I5" s="181"/>
      <c r="J5" s="182"/>
      <c r="K5" s="182"/>
      <c r="L5" s="182"/>
      <c r="N5" s="182"/>
      <c r="O5" s="182"/>
    </row>
    <row r="6" spans="1:15">
      <c r="A6" s="183"/>
      <c r="B6" s="320" t="s">
        <v>995</v>
      </c>
      <c r="C6" s="321"/>
      <c r="D6" s="321"/>
      <c r="E6" s="321"/>
      <c r="F6" s="321"/>
      <c r="G6" s="321"/>
      <c r="H6" s="322"/>
      <c r="I6" s="323" t="s">
        <v>811</v>
      </c>
      <c r="J6" s="325" t="s">
        <v>966</v>
      </c>
      <c r="K6" s="325" t="s">
        <v>1044</v>
      </c>
      <c r="L6" s="325" t="s">
        <v>812</v>
      </c>
      <c r="N6" s="325" t="s">
        <v>1045</v>
      </c>
      <c r="O6" s="325" t="s">
        <v>1046</v>
      </c>
    </row>
    <row r="7" spans="1:15" ht="172.5">
      <c r="A7" s="184" t="s">
        <v>996</v>
      </c>
      <c r="B7" s="184" t="s">
        <v>997</v>
      </c>
      <c r="C7" s="184" t="s">
        <v>998</v>
      </c>
      <c r="D7" s="184" t="s">
        <v>999</v>
      </c>
      <c r="E7" s="184" t="s">
        <v>1000</v>
      </c>
      <c r="F7" s="184" t="s">
        <v>1001</v>
      </c>
      <c r="G7" s="184" t="s">
        <v>1002</v>
      </c>
      <c r="H7" s="184" t="s">
        <v>1003</v>
      </c>
      <c r="I7" s="324"/>
      <c r="J7" s="325"/>
      <c r="K7" s="325"/>
      <c r="L7" s="325"/>
      <c r="N7" s="325"/>
      <c r="O7" s="325"/>
    </row>
    <row r="8" spans="1:15">
      <c r="A8" s="257" t="s">
        <v>1068</v>
      </c>
      <c r="B8" s="258" t="s">
        <v>1069</v>
      </c>
      <c r="C8" s="258" t="s">
        <v>1070</v>
      </c>
      <c r="D8" s="258" t="s">
        <v>1071</v>
      </c>
      <c r="E8" s="258" t="s">
        <v>1072</v>
      </c>
      <c r="F8" s="258" t="s">
        <v>1073</v>
      </c>
      <c r="G8" s="258" t="s">
        <v>1074</v>
      </c>
      <c r="H8" s="258" t="s">
        <v>1075</v>
      </c>
      <c r="I8" s="255">
        <v>9</v>
      </c>
      <c r="J8" s="255">
        <v>10</v>
      </c>
      <c r="K8" s="255">
        <v>11</v>
      </c>
      <c r="L8" s="255">
        <v>12</v>
      </c>
      <c r="M8" s="256"/>
      <c r="N8" s="255">
        <v>13</v>
      </c>
      <c r="O8" s="255">
        <v>14</v>
      </c>
    </row>
    <row r="9" spans="1:15" ht="28.5">
      <c r="A9" s="185"/>
      <c r="B9" s="185"/>
      <c r="C9" s="185"/>
      <c r="D9" s="185"/>
      <c r="E9" s="185"/>
      <c r="F9" s="185"/>
      <c r="G9" s="185"/>
      <c r="H9" s="186"/>
      <c r="I9" s="187" t="s">
        <v>1004</v>
      </c>
      <c r="J9" s="188">
        <v>-1480.2</v>
      </c>
      <c r="K9" s="188">
        <v>-1480.2</v>
      </c>
      <c r="L9" s="188">
        <v>239915.8</v>
      </c>
      <c r="N9" s="188">
        <f>L9/J9*100</f>
        <v>-16208.336711255233</v>
      </c>
      <c r="O9" s="188">
        <f>L9/K9*100</f>
        <v>-16208.336711255233</v>
      </c>
    </row>
    <row r="10" spans="1:15" ht="30">
      <c r="A10" s="189"/>
      <c r="B10" s="189"/>
      <c r="C10" s="189"/>
      <c r="D10" s="189"/>
      <c r="E10" s="189"/>
      <c r="F10" s="189"/>
      <c r="G10" s="189"/>
      <c r="H10" s="190"/>
      <c r="I10" s="191" t="s">
        <v>1005</v>
      </c>
      <c r="J10" s="192">
        <v>0.1</v>
      </c>
      <c r="K10" s="192">
        <v>0.1</v>
      </c>
      <c r="L10" s="192">
        <v>10</v>
      </c>
      <c r="N10" s="192">
        <v>10</v>
      </c>
      <c r="O10" s="192">
        <v>10</v>
      </c>
    </row>
    <row r="11" spans="1:15" ht="28.5">
      <c r="A11" s="193" t="s">
        <v>2</v>
      </c>
      <c r="B11" s="193" t="s">
        <v>1006</v>
      </c>
      <c r="C11" s="193" t="s">
        <v>1007</v>
      </c>
      <c r="D11" s="193" t="s">
        <v>1007</v>
      </c>
      <c r="E11" s="193" t="s">
        <v>1007</v>
      </c>
      <c r="F11" s="193" t="s">
        <v>1007</v>
      </c>
      <c r="G11" s="193" t="s">
        <v>1008</v>
      </c>
      <c r="H11" s="194" t="s">
        <v>2</v>
      </c>
      <c r="I11" s="195" t="s">
        <v>1009</v>
      </c>
      <c r="J11" s="188">
        <f>J12+J17+J23+J26</f>
        <v>1480.2000000001863</v>
      </c>
      <c r="K11" s="188">
        <f t="shared" ref="K11:L11" si="0">K12+K17+K23+K26</f>
        <v>1480.2000000001863</v>
      </c>
      <c r="L11" s="188">
        <f t="shared" si="0"/>
        <v>-239915.79999999964</v>
      </c>
      <c r="N11" s="188">
        <f t="shared" ref="N11:N34" si="1">L11/J11*100</f>
        <v>-16208.336711253171</v>
      </c>
      <c r="O11" s="188">
        <f t="shared" ref="O11:O34" si="2">L11/K11*100</f>
        <v>-16208.336711253171</v>
      </c>
    </row>
    <row r="12" spans="1:15" ht="28.5">
      <c r="A12" s="196" t="s">
        <v>2</v>
      </c>
      <c r="B12" s="196" t="s">
        <v>1006</v>
      </c>
      <c r="C12" s="196" t="s">
        <v>1010</v>
      </c>
      <c r="D12" s="196" t="s">
        <v>1007</v>
      </c>
      <c r="E12" s="196" t="s">
        <v>1007</v>
      </c>
      <c r="F12" s="196" t="s">
        <v>1007</v>
      </c>
      <c r="G12" s="196" t="s">
        <v>1008</v>
      </c>
      <c r="H12" s="197" t="s">
        <v>2</v>
      </c>
      <c r="I12" s="195" t="s">
        <v>1011</v>
      </c>
      <c r="J12" s="188">
        <f>J13+J15</f>
        <v>1384</v>
      </c>
      <c r="K12" s="188">
        <f t="shared" ref="K12:L12" si="3">K13+K15</f>
        <v>3952</v>
      </c>
      <c r="L12" s="188">
        <f t="shared" si="3"/>
        <v>-152000</v>
      </c>
      <c r="N12" s="188">
        <f t="shared" si="1"/>
        <v>-10982.658959537572</v>
      </c>
      <c r="O12" s="188">
        <f t="shared" si="2"/>
        <v>-3846.1538461538462</v>
      </c>
    </row>
    <row r="13" spans="1:15" ht="30">
      <c r="A13" s="198" t="s">
        <v>2</v>
      </c>
      <c r="B13" s="198" t="s">
        <v>1006</v>
      </c>
      <c r="C13" s="198" t="s">
        <v>1010</v>
      </c>
      <c r="D13" s="198" t="s">
        <v>1007</v>
      </c>
      <c r="E13" s="198" t="s">
        <v>1007</v>
      </c>
      <c r="F13" s="198" t="s">
        <v>1007</v>
      </c>
      <c r="G13" s="198" t="s">
        <v>1008</v>
      </c>
      <c r="H13" s="199" t="s">
        <v>6</v>
      </c>
      <c r="I13" s="200" t="s">
        <v>1012</v>
      </c>
      <c r="J13" s="192">
        <v>345384</v>
      </c>
      <c r="K13" s="192">
        <f t="shared" ref="K13:L13" si="4">K14</f>
        <v>347952</v>
      </c>
      <c r="L13" s="192">
        <f t="shared" si="4"/>
        <v>187000</v>
      </c>
      <c r="N13" s="188">
        <f t="shared" si="1"/>
        <v>54.142635443448448</v>
      </c>
      <c r="O13" s="188">
        <f t="shared" si="2"/>
        <v>53.743045017703594</v>
      </c>
    </row>
    <row r="14" spans="1:15" ht="45">
      <c r="A14" s="198" t="s">
        <v>2</v>
      </c>
      <c r="B14" s="198" t="s">
        <v>1006</v>
      </c>
      <c r="C14" s="198" t="s">
        <v>1010</v>
      </c>
      <c r="D14" s="198" t="s">
        <v>1007</v>
      </c>
      <c r="E14" s="198" t="s">
        <v>1007</v>
      </c>
      <c r="F14" s="198" t="s">
        <v>1013</v>
      </c>
      <c r="G14" s="198" t="s">
        <v>1008</v>
      </c>
      <c r="H14" s="199" t="s">
        <v>1014</v>
      </c>
      <c r="I14" s="200" t="s">
        <v>1015</v>
      </c>
      <c r="J14" s="201">
        <v>345384</v>
      </c>
      <c r="K14" s="201">
        <v>347952</v>
      </c>
      <c r="L14" s="201">
        <v>187000</v>
      </c>
      <c r="N14" s="188">
        <f t="shared" si="1"/>
        <v>54.142635443448448</v>
      </c>
      <c r="O14" s="188">
        <f t="shared" si="2"/>
        <v>53.743045017703594</v>
      </c>
    </row>
    <row r="15" spans="1:15" ht="45">
      <c r="A15" s="198" t="s">
        <v>2</v>
      </c>
      <c r="B15" s="198" t="s">
        <v>1006</v>
      </c>
      <c r="C15" s="198" t="s">
        <v>1010</v>
      </c>
      <c r="D15" s="198" t="s">
        <v>1007</v>
      </c>
      <c r="E15" s="198" t="s">
        <v>1007</v>
      </c>
      <c r="F15" s="198" t="s">
        <v>1007</v>
      </c>
      <c r="G15" s="198" t="s">
        <v>1008</v>
      </c>
      <c r="H15" s="199" t="s">
        <v>165</v>
      </c>
      <c r="I15" s="200" t="s">
        <v>1016</v>
      </c>
      <c r="J15" s="201">
        <v>-344000</v>
      </c>
      <c r="K15" s="201">
        <v>-344000</v>
      </c>
      <c r="L15" s="201">
        <v>-339000</v>
      </c>
      <c r="N15" s="188">
        <f t="shared" si="1"/>
        <v>98.54651162790698</v>
      </c>
      <c r="O15" s="188">
        <f t="shared" si="2"/>
        <v>98.54651162790698</v>
      </c>
    </row>
    <row r="16" spans="1:15" ht="45">
      <c r="A16" s="198" t="s">
        <v>2</v>
      </c>
      <c r="B16" s="198" t="s">
        <v>1006</v>
      </c>
      <c r="C16" s="198" t="s">
        <v>1010</v>
      </c>
      <c r="D16" s="198" t="s">
        <v>1007</v>
      </c>
      <c r="E16" s="198" t="s">
        <v>1007</v>
      </c>
      <c r="F16" s="198" t="s">
        <v>1013</v>
      </c>
      <c r="G16" s="198" t="s">
        <v>1008</v>
      </c>
      <c r="H16" s="199" t="s">
        <v>304</v>
      </c>
      <c r="I16" s="200" t="s">
        <v>1017</v>
      </c>
      <c r="J16" s="201">
        <v>-344000</v>
      </c>
      <c r="K16" s="201">
        <v>-344000</v>
      </c>
      <c r="L16" s="201">
        <v>-339000</v>
      </c>
      <c r="N16" s="188">
        <f t="shared" si="1"/>
        <v>98.54651162790698</v>
      </c>
      <c r="O16" s="188">
        <f t="shared" si="2"/>
        <v>98.54651162790698</v>
      </c>
    </row>
    <row r="17" spans="1:15" ht="28.5">
      <c r="A17" s="196" t="s">
        <v>2</v>
      </c>
      <c r="B17" s="196" t="s">
        <v>1006</v>
      </c>
      <c r="C17" s="196" t="s">
        <v>1018</v>
      </c>
      <c r="D17" s="196" t="s">
        <v>1007</v>
      </c>
      <c r="E17" s="196" t="s">
        <v>1007</v>
      </c>
      <c r="F17" s="196" t="s">
        <v>1007</v>
      </c>
      <c r="G17" s="196" t="s">
        <v>1008</v>
      </c>
      <c r="H17" s="197" t="s">
        <v>2</v>
      </c>
      <c r="I17" s="195" t="s">
        <v>1019</v>
      </c>
      <c r="J17" s="202">
        <f>J19-J21</f>
        <v>0</v>
      </c>
      <c r="K17" s="202">
        <v>0</v>
      </c>
      <c r="L17" s="202">
        <v>0</v>
      </c>
      <c r="N17" s="188">
        <v>0</v>
      </c>
      <c r="O17" s="188">
        <v>0</v>
      </c>
    </row>
    <row r="18" spans="1:15" ht="42.75">
      <c r="A18" s="196" t="s">
        <v>2</v>
      </c>
      <c r="B18" s="196" t="s">
        <v>1006</v>
      </c>
      <c r="C18" s="196" t="s">
        <v>1018</v>
      </c>
      <c r="D18" s="196" t="s">
        <v>1006</v>
      </c>
      <c r="E18" s="196" t="s">
        <v>1007</v>
      </c>
      <c r="F18" s="196" t="s">
        <v>1007</v>
      </c>
      <c r="G18" s="196" t="s">
        <v>1008</v>
      </c>
      <c r="H18" s="197" t="s">
        <v>2</v>
      </c>
      <c r="I18" s="195" t="s">
        <v>1020</v>
      </c>
      <c r="J18" s="202">
        <f>J19-J21</f>
        <v>0</v>
      </c>
      <c r="K18" s="202">
        <v>0</v>
      </c>
      <c r="L18" s="202">
        <v>0</v>
      </c>
      <c r="N18" s="188">
        <v>0</v>
      </c>
      <c r="O18" s="188">
        <v>0</v>
      </c>
    </row>
    <row r="19" spans="1:15" ht="45">
      <c r="A19" s="198" t="s">
        <v>2</v>
      </c>
      <c r="B19" s="198" t="s">
        <v>1006</v>
      </c>
      <c r="C19" s="198" t="s">
        <v>1018</v>
      </c>
      <c r="D19" s="198" t="s">
        <v>1006</v>
      </c>
      <c r="E19" s="198" t="s">
        <v>1007</v>
      </c>
      <c r="F19" s="198" t="s">
        <v>1007</v>
      </c>
      <c r="G19" s="198" t="s">
        <v>1008</v>
      </c>
      <c r="H19" s="199" t="s">
        <v>6</v>
      </c>
      <c r="I19" s="200" t="s">
        <v>1021</v>
      </c>
      <c r="J19" s="201">
        <v>0</v>
      </c>
      <c r="K19" s="201">
        <v>0</v>
      </c>
      <c r="L19" s="201">
        <v>0</v>
      </c>
      <c r="N19" s="188">
        <v>0</v>
      </c>
      <c r="O19" s="188">
        <v>0</v>
      </c>
    </row>
    <row r="20" spans="1:15" ht="60">
      <c r="A20" s="198" t="s">
        <v>2</v>
      </c>
      <c r="B20" s="198" t="s">
        <v>1006</v>
      </c>
      <c r="C20" s="198" t="s">
        <v>1018</v>
      </c>
      <c r="D20" s="198" t="s">
        <v>1006</v>
      </c>
      <c r="E20" s="198" t="s">
        <v>1007</v>
      </c>
      <c r="F20" s="198" t="s">
        <v>1013</v>
      </c>
      <c r="G20" s="198" t="s">
        <v>1008</v>
      </c>
      <c r="H20" s="199" t="s">
        <v>1014</v>
      </c>
      <c r="I20" s="200" t="s">
        <v>1022</v>
      </c>
      <c r="J20" s="201">
        <v>0</v>
      </c>
      <c r="K20" s="201">
        <f>'[2]7_Прогр  заим'!D2</f>
        <v>0</v>
      </c>
      <c r="L20" s="201">
        <f>'[2]7_Прогр  заим'!E2</f>
        <v>0</v>
      </c>
      <c r="N20" s="188">
        <v>0</v>
      </c>
      <c r="O20" s="188">
        <v>0</v>
      </c>
    </row>
    <row r="21" spans="1:15" ht="60">
      <c r="A21" s="198" t="s">
        <v>2</v>
      </c>
      <c r="B21" s="198" t="s">
        <v>1006</v>
      </c>
      <c r="C21" s="198" t="s">
        <v>1018</v>
      </c>
      <c r="D21" s="198" t="s">
        <v>1006</v>
      </c>
      <c r="E21" s="198" t="s">
        <v>1007</v>
      </c>
      <c r="F21" s="198" t="s">
        <v>1007</v>
      </c>
      <c r="G21" s="198" t="s">
        <v>1008</v>
      </c>
      <c r="H21" s="199" t="s">
        <v>165</v>
      </c>
      <c r="I21" s="200" t="s">
        <v>1023</v>
      </c>
      <c r="J21" s="201">
        <v>0</v>
      </c>
      <c r="K21" s="201">
        <v>0</v>
      </c>
      <c r="L21" s="201">
        <v>0</v>
      </c>
      <c r="N21" s="188">
        <v>0</v>
      </c>
      <c r="O21" s="188">
        <v>0</v>
      </c>
    </row>
    <row r="22" spans="1:15" ht="60">
      <c r="A22" s="198" t="s">
        <v>2</v>
      </c>
      <c r="B22" s="198" t="s">
        <v>1006</v>
      </c>
      <c r="C22" s="198" t="s">
        <v>1018</v>
      </c>
      <c r="D22" s="198" t="s">
        <v>1006</v>
      </c>
      <c r="E22" s="198" t="s">
        <v>1007</v>
      </c>
      <c r="F22" s="198" t="s">
        <v>1013</v>
      </c>
      <c r="G22" s="198" t="s">
        <v>1008</v>
      </c>
      <c r="H22" s="199" t="s">
        <v>304</v>
      </c>
      <c r="I22" s="200" t="s">
        <v>1024</v>
      </c>
      <c r="J22" s="201">
        <f>'[2]7_Прогр  заим'!C9</f>
        <v>0</v>
      </c>
      <c r="K22" s="201">
        <v>0</v>
      </c>
      <c r="L22" s="201">
        <v>0</v>
      </c>
      <c r="N22" s="188">
        <v>0</v>
      </c>
      <c r="O22" s="188">
        <v>0</v>
      </c>
    </row>
    <row r="23" spans="1:15" ht="28.5">
      <c r="A23" s="196" t="s">
        <v>2</v>
      </c>
      <c r="B23" s="196" t="s">
        <v>1006</v>
      </c>
      <c r="C23" s="196" t="s">
        <v>1013</v>
      </c>
      <c r="D23" s="196" t="s">
        <v>1007</v>
      </c>
      <c r="E23" s="196" t="s">
        <v>1007</v>
      </c>
      <c r="F23" s="196" t="s">
        <v>1007</v>
      </c>
      <c r="G23" s="196" t="s">
        <v>1008</v>
      </c>
      <c r="H23" s="197" t="s">
        <v>2</v>
      </c>
      <c r="I23" s="195" t="s">
        <v>1025</v>
      </c>
      <c r="J23" s="202">
        <f>J25+J24</f>
        <v>1480.2000000001863</v>
      </c>
      <c r="K23" s="202">
        <f t="shared" ref="K23:L23" si="5">K25+K24</f>
        <v>1480.2000000001863</v>
      </c>
      <c r="L23" s="202">
        <f t="shared" si="5"/>
        <v>-86136.099999999627</v>
      </c>
      <c r="N23" s="188">
        <f t="shared" si="1"/>
        <v>-5819.2203756241579</v>
      </c>
      <c r="O23" s="188">
        <f t="shared" si="2"/>
        <v>-5819.2203756241579</v>
      </c>
    </row>
    <row r="24" spans="1:15" ht="30">
      <c r="A24" s="198" t="s">
        <v>2</v>
      </c>
      <c r="B24" s="198" t="s">
        <v>1006</v>
      </c>
      <c r="C24" s="198" t="s">
        <v>1013</v>
      </c>
      <c r="D24" s="198" t="s">
        <v>1010</v>
      </c>
      <c r="E24" s="198" t="s">
        <v>1006</v>
      </c>
      <c r="F24" s="198" t="s">
        <v>1013</v>
      </c>
      <c r="G24" s="198" t="s">
        <v>1008</v>
      </c>
      <c r="H24" s="199" t="s">
        <v>1026</v>
      </c>
      <c r="I24" s="200" t="s">
        <v>1027</v>
      </c>
      <c r="J24" s="192">
        <v>-2622437.7999999998</v>
      </c>
      <c r="K24" s="192">
        <v>-2624313</v>
      </c>
      <c r="L24" s="192">
        <v>-2610249.7999999998</v>
      </c>
      <c r="N24" s="188">
        <f t="shared" si="1"/>
        <v>99.535241598485186</v>
      </c>
      <c r="O24" s="188">
        <f t="shared" si="2"/>
        <v>99.464118799853523</v>
      </c>
    </row>
    <row r="25" spans="1:15" ht="30">
      <c r="A25" s="198" t="s">
        <v>2</v>
      </c>
      <c r="B25" s="198" t="s">
        <v>1006</v>
      </c>
      <c r="C25" s="198" t="s">
        <v>1013</v>
      </c>
      <c r="D25" s="198" t="s">
        <v>1010</v>
      </c>
      <c r="E25" s="198" t="s">
        <v>1006</v>
      </c>
      <c r="F25" s="198" t="s">
        <v>1013</v>
      </c>
      <c r="G25" s="198" t="s">
        <v>1008</v>
      </c>
      <c r="H25" s="199" t="s">
        <v>77</v>
      </c>
      <c r="I25" s="200" t="s">
        <v>1028</v>
      </c>
      <c r="J25" s="192">
        <v>2623918</v>
      </c>
      <c r="K25" s="192">
        <v>2625793.2000000002</v>
      </c>
      <c r="L25" s="192">
        <v>2524113.7000000002</v>
      </c>
      <c r="N25" s="188">
        <f t="shared" si="1"/>
        <v>96.196363605874893</v>
      </c>
      <c r="O25" s="188">
        <f t="shared" si="2"/>
        <v>96.127665346989247</v>
      </c>
    </row>
    <row r="26" spans="1:15" ht="28.5">
      <c r="A26" s="196" t="s">
        <v>2</v>
      </c>
      <c r="B26" s="196" t="s">
        <v>1006</v>
      </c>
      <c r="C26" s="196" t="s">
        <v>1029</v>
      </c>
      <c r="D26" s="196" t="s">
        <v>1007</v>
      </c>
      <c r="E26" s="196" t="s">
        <v>1007</v>
      </c>
      <c r="F26" s="196" t="s">
        <v>1007</v>
      </c>
      <c r="G26" s="196" t="s">
        <v>1008</v>
      </c>
      <c r="H26" s="197" t="s">
        <v>2</v>
      </c>
      <c r="I26" s="195" t="s">
        <v>1030</v>
      </c>
      <c r="J26" s="183">
        <f>J27+J31</f>
        <v>-1384</v>
      </c>
      <c r="K26" s="183">
        <f>K27+K31</f>
        <v>-3952</v>
      </c>
      <c r="L26" s="183">
        <f>L27+L31</f>
        <v>-1779.7</v>
      </c>
      <c r="N26" s="188">
        <f t="shared" si="1"/>
        <v>128.59104046242774</v>
      </c>
      <c r="O26" s="188">
        <f t="shared" si="2"/>
        <v>45.032894736842103</v>
      </c>
    </row>
    <row r="27" spans="1:15" ht="28.5">
      <c r="A27" s="196" t="s">
        <v>2</v>
      </c>
      <c r="B27" s="196" t="s">
        <v>1006</v>
      </c>
      <c r="C27" s="196" t="s">
        <v>1029</v>
      </c>
      <c r="D27" s="196" t="s">
        <v>1031</v>
      </c>
      <c r="E27" s="196" t="s">
        <v>1007</v>
      </c>
      <c r="F27" s="196" t="s">
        <v>1007</v>
      </c>
      <c r="G27" s="196" t="s">
        <v>1008</v>
      </c>
      <c r="H27" s="197" t="s">
        <v>2</v>
      </c>
      <c r="I27" s="195" t="s">
        <v>1032</v>
      </c>
      <c r="J27" s="183">
        <f>J29</f>
        <v>-12832</v>
      </c>
      <c r="K27" s="183">
        <f t="shared" ref="K27:L27" si="6">K29</f>
        <v>-15400</v>
      </c>
      <c r="L27" s="183">
        <f t="shared" si="6"/>
        <v>-1779.7</v>
      </c>
      <c r="N27" s="188">
        <f t="shared" si="1"/>
        <v>13.869233167082296</v>
      </c>
      <c r="O27" s="188">
        <f t="shared" si="2"/>
        <v>11.556493506493506</v>
      </c>
    </row>
    <row r="28" spans="1:15" ht="42.75">
      <c r="A28" s="196" t="s">
        <v>2</v>
      </c>
      <c r="B28" s="196" t="s">
        <v>1006</v>
      </c>
      <c r="C28" s="196" t="s">
        <v>1029</v>
      </c>
      <c r="D28" s="196" t="s">
        <v>1031</v>
      </c>
      <c r="E28" s="196" t="s">
        <v>1006</v>
      </c>
      <c r="F28" s="196" t="s">
        <v>1007</v>
      </c>
      <c r="G28" s="196" t="s">
        <v>1008</v>
      </c>
      <c r="H28" s="197" t="s">
        <v>2</v>
      </c>
      <c r="I28" s="195" t="s">
        <v>1033</v>
      </c>
      <c r="J28" s="183">
        <f>J29</f>
        <v>-12832</v>
      </c>
      <c r="K28" s="183">
        <f t="shared" ref="K28:L28" si="7">K29</f>
        <v>-15400</v>
      </c>
      <c r="L28" s="183">
        <f t="shared" si="7"/>
        <v>-1779.7</v>
      </c>
      <c r="N28" s="188">
        <f t="shared" si="1"/>
        <v>13.869233167082296</v>
      </c>
      <c r="O28" s="188">
        <f t="shared" si="2"/>
        <v>11.556493506493506</v>
      </c>
    </row>
    <row r="29" spans="1:15" ht="120">
      <c r="A29" s="198" t="s">
        <v>2</v>
      </c>
      <c r="B29" s="198" t="s">
        <v>1006</v>
      </c>
      <c r="C29" s="198" t="s">
        <v>1029</v>
      </c>
      <c r="D29" s="198" t="s">
        <v>1031</v>
      </c>
      <c r="E29" s="198" t="s">
        <v>1006</v>
      </c>
      <c r="F29" s="198" t="s">
        <v>1007</v>
      </c>
      <c r="G29" s="198" t="s">
        <v>1008</v>
      </c>
      <c r="H29" s="199" t="s">
        <v>165</v>
      </c>
      <c r="I29" s="200" t="s">
        <v>1034</v>
      </c>
      <c r="J29" s="203">
        <f>J30</f>
        <v>-12832</v>
      </c>
      <c r="K29" s="203">
        <v>-15400</v>
      </c>
      <c r="L29" s="203">
        <v>-1779.7</v>
      </c>
      <c r="N29" s="188">
        <f t="shared" si="1"/>
        <v>13.869233167082296</v>
      </c>
      <c r="O29" s="188">
        <f t="shared" si="2"/>
        <v>11.556493506493506</v>
      </c>
    </row>
    <row r="30" spans="1:15" ht="105">
      <c r="A30" s="198" t="s">
        <v>2</v>
      </c>
      <c r="B30" s="198" t="s">
        <v>1006</v>
      </c>
      <c r="C30" s="198" t="s">
        <v>1029</v>
      </c>
      <c r="D30" s="198" t="s">
        <v>1031</v>
      </c>
      <c r="E30" s="198" t="s">
        <v>1006</v>
      </c>
      <c r="F30" s="198" t="s">
        <v>1013</v>
      </c>
      <c r="G30" s="198" t="s">
        <v>1008</v>
      </c>
      <c r="H30" s="199" t="s">
        <v>304</v>
      </c>
      <c r="I30" s="200" t="s">
        <v>1035</v>
      </c>
      <c r="J30" s="192">
        <f>-3700-9132</f>
        <v>-12832</v>
      </c>
      <c r="K30" s="192">
        <v>-15400</v>
      </c>
      <c r="L30" s="192">
        <v>-1779.7</v>
      </c>
      <c r="N30" s="188">
        <f t="shared" si="1"/>
        <v>13.869233167082296</v>
      </c>
      <c r="O30" s="188">
        <f t="shared" si="2"/>
        <v>11.556493506493506</v>
      </c>
    </row>
    <row r="31" spans="1:15" ht="42.75">
      <c r="A31" s="198" t="s">
        <v>2</v>
      </c>
      <c r="B31" s="198" t="s">
        <v>1006</v>
      </c>
      <c r="C31" s="198" t="s">
        <v>1029</v>
      </c>
      <c r="D31" s="198" t="s">
        <v>1013</v>
      </c>
      <c r="E31" s="198" t="s">
        <v>1007</v>
      </c>
      <c r="F31" s="198" t="s">
        <v>1007</v>
      </c>
      <c r="G31" s="198" t="s">
        <v>1008</v>
      </c>
      <c r="H31" s="199" t="s">
        <v>2</v>
      </c>
      <c r="I31" s="195" t="s">
        <v>1036</v>
      </c>
      <c r="J31" s="183">
        <f>J32-J35</f>
        <v>11448</v>
      </c>
      <c r="K31" s="183">
        <f t="shared" ref="K31:L31" si="8">K32-K35</f>
        <v>11448</v>
      </c>
      <c r="L31" s="183">
        <f t="shared" si="8"/>
        <v>0</v>
      </c>
      <c r="N31" s="188">
        <f t="shared" si="1"/>
        <v>0</v>
      </c>
      <c r="O31" s="188">
        <f t="shared" si="2"/>
        <v>0</v>
      </c>
    </row>
    <row r="32" spans="1:15" ht="30">
      <c r="A32" s="198" t="s">
        <v>2</v>
      </c>
      <c r="B32" s="198" t="s">
        <v>1006</v>
      </c>
      <c r="C32" s="198" t="s">
        <v>1029</v>
      </c>
      <c r="D32" s="198" t="s">
        <v>1013</v>
      </c>
      <c r="E32" s="198" t="s">
        <v>1007</v>
      </c>
      <c r="F32" s="198" t="s">
        <v>1007</v>
      </c>
      <c r="G32" s="198" t="s">
        <v>1008</v>
      </c>
      <c r="H32" s="199" t="s">
        <v>21</v>
      </c>
      <c r="I32" s="200" t="s">
        <v>1037</v>
      </c>
      <c r="J32" s="203">
        <f>J34</f>
        <v>11448</v>
      </c>
      <c r="K32" s="203">
        <v>11448</v>
      </c>
      <c r="L32" s="203">
        <f t="shared" ref="L32" si="9">L34</f>
        <v>0</v>
      </c>
      <c r="N32" s="188">
        <f t="shared" si="1"/>
        <v>0</v>
      </c>
      <c r="O32" s="188">
        <f t="shared" si="2"/>
        <v>0</v>
      </c>
    </row>
    <row r="33" spans="1:15" ht="45">
      <c r="A33" s="198" t="s">
        <v>2</v>
      </c>
      <c r="B33" s="198" t="s">
        <v>1006</v>
      </c>
      <c r="C33" s="198" t="s">
        <v>1029</v>
      </c>
      <c r="D33" s="198" t="s">
        <v>1013</v>
      </c>
      <c r="E33" s="198" t="s">
        <v>1006</v>
      </c>
      <c r="F33" s="198" t="s">
        <v>1007</v>
      </c>
      <c r="G33" s="198" t="s">
        <v>1008</v>
      </c>
      <c r="H33" s="199" t="s">
        <v>21</v>
      </c>
      <c r="I33" s="200" t="s">
        <v>1038</v>
      </c>
      <c r="J33" s="203">
        <f>J34</f>
        <v>11448</v>
      </c>
      <c r="K33" s="203">
        <v>11448</v>
      </c>
      <c r="L33" s="203">
        <v>0</v>
      </c>
      <c r="N33" s="188">
        <f t="shared" si="1"/>
        <v>0</v>
      </c>
      <c r="O33" s="188">
        <f t="shared" si="2"/>
        <v>0</v>
      </c>
    </row>
    <row r="34" spans="1:15" ht="45">
      <c r="A34" s="204" t="s">
        <v>2</v>
      </c>
      <c r="B34" s="204" t="s">
        <v>1006</v>
      </c>
      <c r="C34" s="204" t="s">
        <v>1029</v>
      </c>
      <c r="D34" s="204" t="s">
        <v>1013</v>
      </c>
      <c r="E34" s="204" t="s">
        <v>1006</v>
      </c>
      <c r="F34" s="204" t="s">
        <v>1013</v>
      </c>
      <c r="G34" s="204" t="s">
        <v>1008</v>
      </c>
      <c r="H34" s="205" t="s">
        <v>1039</v>
      </c>
      <c r="I34" s="200" t="s">
        <v>1040</v>
      </c>
      <c r="J34" s="203">
        <v>11448</v>
      </c>
      <c r="K34" s="203">
        <v>11448</v>
      </c>
      <c r="L34" s="203">
        <v>0</v>
      </c>
      <c r="N34" s="188">
        <f t="shared" si="1"/>
        <v>0</v>
      </c>
      <c r="O34" s="188">
        <f t="shared" si="2"/>
        <v>0</v>
      </c>
    </row>
    <row r="35" spans="1:15" ht="30">
      <c r="A35" s="198" t="s">
        <v>2</v>
      </c>
      <c r="B35" s="198" t="s">
        <v>1006</v>
      </c>
      <c r="C35" s="198" t="s">
        <v>1029</v>
      </c>
      <c r="D35" s="198" t="s">
        <v>1013</v>
      </c>
      <c r="E35" s="198" t="s">
        <v>1007</v>
      </c>
      <c r="F35" s="198" t="s">
        <v>1007</v>
      </c>
      <c r="G35" s="198" t="s">
        <v>1008</v>
      </c>
      <c r="H35" s="199" t="s">
        <v>357</v>
      </c>
      <c r="I35" s="200" t="s">
        <v>1041</v>
      </c>
      <c r="J35" s="203">
        <f>J37</f>
        <v>0</v>
      </c>
      <c r="K35" s="203">
        <f t="shared" ref="K35:L35" si="10">K37</f>
        <v>0</v>
      </c>
      <c r="L35" s="203">
        <f t="shared" si="10"/>
        <v>0</v>
      </c>
      <c r="N35" s="188">
        <v>0</v>
      </c>
      <c r="O35" s="188">
        <v>0</v>
      </c>
    </row>
    <row r="36" spans="1:15" ht="45">
      <c r="A36" s="198" t="s">
        <v>2</v>
      </c>
      <c r="B36" s="198" t="s">
        <v>1006</v>
      </c>
      <c r="C36" s="198" t="s">
        <v>1029</v>
      </c>
      <c r="D36" s="198" t="s">
        <v>1013</v>
      </c>
      <c r="E36" s="198" t="s">
        <v>1006</v>
      </c>
      <c r="F36" s="198" t="s">
        <v>1007</v>
      </c>
      <c r="G36" s="198" t="s">
        <v>1008</v>
      </c>
      <c r="H36" s="199" t="s">
        <v>357</v>
      </c>
      <c r="I36" s="200" t="s">
        <v>1042</v>
      </c>
      <c r="J36" s="203">
        <f>J37</f>
        <v>0</v>
      </c>
      <c r="K36" s="203">
        <f t="shared" ref="K36:L36" si="11">K37</f>
        <v>0</v>
      </c>
      <c r="L36" s="203">
        <f t="shared" si="11"/>
        <v>0</v>
      </c>
      <c r="N36" s="188">
        <v>0</v>
      </c>
      <c r="O36" s="188">
        <v>0</v>
      </c>
    </row>
    <row r="37" spans="1:15" ht="45">
      <c r="A37" s="198" t="s">
        <v>2</v>
      </c>
      <c r="B37" s="198" t="s">
        <v>1006</v>
      </c>
      <c r="C37" s="198" t="s">
        <v>1029</v>
      </c>
      <c r="D37" s="198" t="s">
        <v>1013</v>
      </c>
      <c r="E37" s="198" t="s">
        <v>1006</v>
      </c>
      <c r="F37" s="198" t="s">
        <v>1013</v>
      </c>
      <c r="G37" s="198" t="s">
        <v>1008</v>
      </c>
      <c r="H37" s="199" t="s">
        <v>354</v>
      </c>
      <c r="I37" s="200" t="s">
        <v>1043</v>
      </c>
      <c r="J37" s="203">
        <v>0</v>
      </c>
      <c r="K37" s="203">
        <v>0</v>
      </c>
      <c r="L37" s="203">
        <v>0</v>
      </c>
      <c r="N37" s="188">
        <v>0</v>
      </c>
      <c r="O37" s="188">
        <v>0</v>
      </c>
    </row>
    <row r="38" spans="1:15">
      <c r="A38" s="206"/>
      <c r="B38" s="206"/>
      <c r="C38" s="206"/>
      <c r="D38" s="206"/>
      <c r="E38" s="206"/>
      <c r="F38" s="206"/>
      <c r="G38" s="206"/>
      <c r="H38" s="207"/>
      <c r="I38" s="208"/>
      <c r="J38" s="209"/>
      <c r="K38" s="209"/>
      <c r="L38" s="209"/>
      <c r="N38" s="209"/>
      <c r="O38" s="209"/>
    </row>
    <row r="39" spans="1:15">
      <c r="A39" s="177"/>
      <c r="B39" s="177"/>
      <c r="C39" s="177"/>
      <c r="D39" s="177"/>
      <c r="E39" s="177"/>
      <c r="F39" s="177"/>
      <c r="G39" s="177"/>
      <c r="H39" s="210"/>
      <c r="I39" s="211"/>
      <c r="J39" s="182"/>
      <c r="K39" s="182"/>
      <c r="L39" s="182"/>
      <c r="N39" s="182"/>
      <c r="O39" s="182"/>
    </row>
    <row r="40" spans="1:15">
      <c r="A40" s="177"/>
      <c r="B40" s="177"/>
      <c r="C40" s="177"/>
      <c r="D40" s="177"/>
      <c r="E40" s="177"/>
      <c r="F40" s="177"/>
      <c r="G40" s="177"/>
      <c r="H40" s="212"/>
      <c r="I40" s="213"/>
      <c r="J40" s="182"/>
      <c r="K40" s="182"/>
      <c r="L40" s="182"/>
      <c r="N40" s="182"/>
      <c r="O40" s="182"/>
    </row>
    <row r="41" spans="1:15">
      <c r="A41" s="177"/>
      <c r="B41" s="177"/>
      <c r="C41" s="177"/>
      <c r="D41" s="177"/>
      <c r="E41" s="177"/>
      <c r="F41" s="177"/>
      <c r="G41" s="177"/>
      <c r="H41" s="207"/>
      <c r="I41" s="208"/>
      <c r="J41" s="209"/>
      <c r="K41" s="209"/>
      <c r="L41" s="209"/>
      <c r="N41" s="209"/>
      <c r="O41" s="209"/>
    </row>
    <row r="42" spans="1:15">
      <c r="A42" s="177"/>
      <c r="B42" s="177"/>
      <c r="C42" s="177"/>
      <c r="D42" s="177"/>
      <c r="E42" s="177"/>
      <c r="F42" s="177"/>
      <c r="G42" s="177"/>
      <c r="H42" s="214"/>
      <c r="I42" s="211"/>
      <c r="J42" s="182"/>
      <c r="K42" s="182"/>
      <c r="L42" s="182"/>
      <c r="N42" s="182"/>
      <c r="O42" s="182"/>
    </row>
    <row r="43" spans="1:15">
      <c r="A43" s="177"/>
      <c r="B43" s="177"/>
      <c r="C43" s="177"/>
      <c r="D43" s="177"/>
      <c r="E43" s="177"/>
      <c r="F43" s="177"/>
      <c r="G43" s="177"/>
      <c r="H43" s="214"/>
      <c r="I43" s="211"/>
      <c r="J43" s="182"/>
      <c r="K43" s="182"/>
      <c r="L43" s="182"/>
      <c r="N43" s="182"/>
      <c r="O43" s="182"/>
    </row>
    <row r="44" spans="1:15">
      <c r="A44" s="177"/>
      <c r="B44" s="177"/>
      <c r="C44" s="177"/>
      <c r="D44" s="177"/>
      <c r="E44" s="177"/>
      <c r="F44" s="177"/>
      <c r="G44" s="177"/>
      <c r="H44" s="214"/>
      <c r="I44" s="211"/>
      <c r="J44" s="182"/>
      <c r="K44" s="182"/>
      <c r="L44" s="182"/>
      <c r="N44" s="182"/>
      <c r="O44" s="182"/>
    </row>
    <row r="45" spans="1:15">
      <c r="A45" s="177"/>
      <c r="B45" s="177"/>
      <c r="C45" s="177"/>
      <c r="D45" s="177"/>
      <c r="E45" s="177"/>
      <c r="F45" s="177"/>
      <c r="G45" s="177"/>
      <c r="H45" s="214"/>
      <c r="I45" s="211"/>
      <c r="J45" s="182"/>
      <c r="K45" s="182"/>
      <c r="L45" s="182"/>
      <c r="N45" s="182"/>
      <c r="O45" s="182"/>
    </row>
    <row r="46" spans="1:15">
      <c r="A46" s="177"/>
      <c r="B46" s="177"/>
      <c r="C46" s="177"/>
      <c r="D46" s="177"/>
      <c r="E46" s="177"/>
      <c r="F46" s="177"/>
      <c r="G46" s="177"/>
      <c r="H46" s="214"/>
      <c r="I46" s="208"/>
      <c r="J46" s="209"/>
      <c r="K46" s="209"/>
      <c r="L46" s="209"/>
      <c r="N46" s="209"/>
      <c r="O46" s="209"/>
    </row>
    <row r="47" spans="1:15" ht="15.75">
      <c r="A47" s="177"/>
      <c r="B47" s="177"/>
      <c r="C47" s="177"/>
      <c r="D47" s="177"/>
      <c r="E47" s="177"/>
      <c r="F47" s="177"/>
      <c r="G47" s="177"/>
      <c r="H47" s="317"/>
      <c r="I47" s="318"/>
      <c r="J47" s="318"/>
    </row>
  </sheetData>
  <mergeCells count="11">
    <mergeCell ref="H47:J47"/>
    <mergeCell ref="N1:O1"/>
    <mergeCell ref="A5:G5"/>
    <mergeCell ref="B6:H6"/>
    <mergeCell ref="I6:I7"/>
    <mergeCell ref="J6:J7"/>
    <mergeCell ref="K6:K7"/>
    <mergeCell ref="L6:L7"/>
    <mergeCell ref="A3:L3"/>
    <mergeCell ref="N6:N7"/>
    <mergeCell ref="O6:O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доходы</vt:lpstr>
      <vt:lpstr> ведомств</vt:lpstr>
      <vt:lpstr>раздел, подраздел</vt:lpstr>
      <vt:lpstr>источники</vt:lpstr>
      <vt:lpstr>' ведомств'!Заголовки_для_печати</vt:lpstr>
      <vt:lpstr>доходы!Заголовки_для_печати</vt:lpstr>
      <vt:lpstr>источники!Заголовки_для_печати</vt:lpstr>
      <vt:lpstr>'раздел, подраздел'!Заголовки_для_печати</vt:lpstr>
      <vt:lpstr>источники!Область_печати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Ралдугина НЕ</dc:creator>
  <cp:lastModifiedBy>user</cp:lastModifiedBy>
  <cp:lastPrinted>2017-05-26T12:57:28Z</cp:lastPrinted>
  <dcterms:created xsi:type="dcterms:W3CDTF">2017-01-24T13:05:07Z</dcterms:created>
  <dcterms:modified xsi:type="dcterms:W3CDTF">2017-05-26T13:23:12Z</dcterms:modified>
</cp:coreProperties>
</file>