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codeName="ЭтаКнига" defaultThemeVersion="124226"/>
  <bookViews>
    <workbookView xWindow="600" yWindow="516" windowWidth="14652" windowHeight="8400" tabRatio="873" firstSheet="3" activeTab="4"/>
  </bookViews>
  <sheets>
    <sheet name="1_доходы 2017 Г " sheetId="275" r:id="rId1"/>
    <sheet name="2 _ функц-ая 2017 Г" sheetId="264" r:id="rId2"/>
    <sheet name="3_ведомств  2017 Г" sheetId="255" r:id="rId3"/>
    <sheet name="4_РзПз 2017 Г" sheetId="266" r:id="rId4"/>
    <sheet name="5_программы 2017 Г " sheetId="267" r:id="rId5"/>
    <sheet name="6_источники 2017" sheetId="261" r:id="rId6"/>
    <sheet name="7_функц-ая 2018-2019 Г" sheetId="268" r:id="rId7"/>
    <sheet name="8_ведомств  2018-2019" sheetId="265" r:id="rId8"/>
    <sheet name="9_РзПз 2018-2019" sheetId="269" r:id="rId9"/>
    <sheet name="10_программы 2018-2019" sheetId="274" r:id="rId10"/>
    <sheet name="16_Прогр  заим 2018-2019" sheetId="271" state="hidden" r:id="rId11"/>
    <sheet name="11_источн   2018-2019" sheetId="272" r:id="rId12"/>
    <sheet name="18_гарантии 2018-2019" sheetId="273" state="hidden" r:id="rId13"/>
  </sheets>
  <externalReferences>
    <externalReference r:id="rId14"/>
  </externalReferences>
  <definedNames>
    <definedName name="_xlnm._FilterDatabase" localSheetId="9" hidden="1">'10_программы 2018-2019'!$A$18:$E$832</definedName>
    <definedName name="_xlnm._FilterDatabase" localSheetId="1" hidden="1">'2 _ функц-ая 2017 Г'!$A$18:$F$1162</definedName>
    <definedName name="_xlnm._FilterDatabase" localSheetId="2" hidden="1">'3_ведомств  2017 Г'!$A$16:$G$1139</definedName>
    <definedName name="_xlnm._FilterDatabase" localSheetId="4" hidden="1">'5_программы 2017 Г '!$A$17:$D$824</definedName>
    <definedName name="_xlnm._FilterDatabase" localSheetId="6" hidden="1">'7_функц-ая 2018-2019 Г'!$A$19:$K$1066</definedName>
    <definedName name="_xlnm._FilterDatabase" localSheetId="7" hidden="1">'8_ведомств  2018-2019'!$A$15:$J$1131</definedName>
    <definedName name="_xlnm.Print_Titles" localSheetId="9">'10_программы 2018-2019'!$19:$21</definedName>
    <definedName name="_xlnm.Print_Titles" localSheetId="11">'11_источн   2018-2019'!$17:$17</definedName>
    <definedName name="_xlnm.Print_Titles" localSheetId="1">'2 _ функц-ая 2017 Г'!$19:$21</definedName>
    <definedName name="_xlnm.Print_Titles" localSheetId="2">'3_ведомств  2017 Г'!$17:$20</definedName>
    <definedName name="_xlnm.Print_Titles" localSheetId="4">'5_программы 2017 Г '!$19:$21</definedName>
    <definedName name="_xlnm.Print_Titles" localSheetId="5">'6_источники 2017'!$17:$18</definedName>
    <definedName name="_xlnm.Print_Titles" localSheetId="6">'7_функц-ая 2018-2019 Г'!$20:$23</definedName>
    <definedName name="_xlnm.Print_Titles" localSheetId="7">'8_ведомств  2018-2019'!$17:$20</definedName>
    <definedName name="_xlnm.Print_Area" localSheetId="0">'1_доходы 2017 Г '!$A$1:$C$85</definedName>
    <definedName name="_xlnm.Print_Area" localSheetId="9">'10_программы 2018-2019'!$A$1:$E$831</definedName>
    <definedName name="_xlnm.Print_Area" localSheetId="11">'11_источн   2018-2019'!$A$1:$L$60</definedName>
    <definedName name="_xlnm.Print_Area" localSheetId="1">'2 _ функц-ая 2017 Г'!$A$1:$F$1162</definedName>
    <definedName name="_xlnm.Print_Area" localSheetId="2">'3_ведомств  2017 Г'!$A$1:$G$1257</definedName>
    <definedName name="_xlnm.Print_Area" localSheetId="6">'7_функц-ая 2018-2019 Г'!$A$1:$G$1065</definedName>
    <definedName name="_xlnm.Print_Area" localSheetId="7">'8_ведомств  2018-2019'!$A$1:$H$1130</definedName>
  </definedNames>
  <calcPr calcId="125725"/>
</workbook>
</file>

<file path=xl/calcChain.xml><?xml version="1.0" encoding="utf-8"?>
<calcChain xmlns="http://schemas.openxmlformats.org/spreadsheetml/2006/main">
  <c r="E328" i="274"/>
  <c r="D330"/>
  <c r="D331"/>
  <c r="D332"/>
  <c r="D334"/>
  <c r="D333" s="1"/>
  <c r="D335"/>
  <c r="D336"/>
  <c r="D338"/>
  <c r="D337" s="1"/>
  <c r="D339"/>
  <c r="D340"/>
  <c r="D342"/>
  <c r="D341" s="1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8"/>
  <c r="D367" s="1"/>
  <c r="D366" s="1"/>
  <c r="D373"/>
  <c r="D372" s="1"/>
  <c r="D371" s="1"/>
  <c r="D370" s="1"/>
  <c r="E368"/>
  <c r="E367"/>
  <c r="E366" s="1"/>
  <c r="F48" i="269"/>
  <c r="E48"/>
  <c r="H159" i="265"/>
  <c r="H158" s="1"/>
  <c r="G159"/>
  <c r="G158" s="1"/>
  <c r="H192"/>
  <c r="H193"/>
  <c r="H194"/>
  <c r="G192"/>
  <c r="G193"/>
  <c r="G194"/>
  <c r="F583" i="268"/>
  <c r="G618"/>
  <c r="G617" s="1"/>
  <c r="G616" s="1"/>
  <c r="G583" s="1"/>
  <c r="F616"/>
  <c r="F617"/>
  <c r="F618"/>
  <c r="J35" i="261"/>
  <c r="J34"/>
  <c r="J19"/>
  <c r="E67" i="266"/>
  <c r="E65"/>
  <c r="E64"/>
  <c r="E63"/>
  <c r="E61"/>
  <c r="E60"/>
  <c r="E58"/>
  <c r="E57"/>
  <c r="E56"/>
  <c r="E54"/>
  <c r="E53"/>
  <c r="E51"/>
  <c r="E50"/>
  <c r="E49"/>
  <c r="E48"/>
  <c r="E47"/>
  <c r="E46"/>
  <c r="E44"/>
  <c r="E43"/>
  <c r="E41"/>
  <c r="E40"/>
  <c r="E39"/>
  <c r="E37"/>
  <c r="E36"/>
  <c r="E35"/>
  <c r="E34"/>
  <c r="E32"/>
  <c r="E31"/>
  <c r="E29"/>
  <c r="E27"/>
  <c r="E26"/>
  <c r="E24"/>
  <c r="C81" i="275"/>
  <c r="C77"/>
  <c r="C65"/>
  <c r="C63" s="1"/>
  <c r="C60"/>
  <c r="C58" s="1"/>
  <c r="C56" s="1"/>
  <c r="C54"/>
  <c r="C53" s="1"/>
  <c r="C52" s="1"/>
  <c r="C50"/>
  <c r="C42"/>
  <c r="C40"/>
  <c r="C39"/>
  <c r="C38"/>
  <c r="C37" s="1"/>
  <c r="C36"/>
  <c r="C30"/>
  <c r="C27"/>
  <c r="C22"/>
  <c r="C20"/>
  <c r="C19" s="1"/>
  <c r="D329" i="274" l="1"/>
  <c r="D328" s="1"/>
  <c r="C18" i="275"/>
  <c r="C84" s="1"/>
  <c r="C85" s="1"/>
  <c r="K38" i="272" l="1"/>
  <c r="E627" i="274"/>
  <c r="E626" s="1"/>
  <c r="D627"/>
  <c r="D59"/>
  <c r="D62"/>
  <c r="D66"/>
  <c r="D65" s="1"/>
  <c r="D64" s="1"/>
  <c r="D63" s="1"/>
  <c r="D67"/>
  <c r="D72"/>
  <c r="D71" s="1"/>
  <c r="D70" s="1"/>
  <c r="D69" s="1"/>
  <c r="D68" s="1"/>
  <c r="D77"/>
  <c r="D76" s="1"/>
  <c r="D75" s="1"/>
  <c r="D74" s="1"/>
  <c r="D78"/>
  <c r="D61"/>
  <c r="D60" s="1"/>
  <c r="E62"/>
  <c r="E61" s="1"/>
  <c r="E60" s="1"/>
  <c r="E59" s="1"/>
  <c r="E29"/>
  <c r="H675" i="265"/>
  <c r="H674" s="1"/>
  <c r="H676"/>
  <c r="G682"/>
  <c r="G681" s="1"/>
  <c r="G680" s="1"/>
  <c r="G686"/>
  <c r="G685" s="1"/>
  <c r="G689"/>
  <c r="G688" s="1"/>
  <c r="G696"/>
  <c r="G695" s="1"/>
  <c r="G700"/>
  <c r="G699" s="1"/>
  <c r="G698" s="1"/>
  <c r="G703"/>
  <c r="G702" s="1"/>
  <c r="G701" s="1"/>
  <c r="G705"/>
  <c r="G704" s="1"/>
  <c r="G709"/>
  <c r="G708" s="1"/>
  <c r="G713"/>
  <c r="G712" s="1"/>
  <c r="G711" s="1"/>
  <c r="G718"/>
  <c r="G717" s="1"/>
  <c r="G716" s="1"/>
  <c r="G715" s="1"/>
  <c r="G714" s="1"/>
  <c r="G722"/>
  <c r="G721" s="1"/>
  <c r="G720" s="1"/>
  <c r="G719" s="1"/>
  <c r="G729"/>
  <c r="G728" s="1"/>
  <c r="G731"/>
  <c r="G732"/>
  <c r="G736"/>
  <c r="G735" s="1"/>
  <c r="G734" s="1"/>
  <c r="G741"/>
  <c r="G742"/>
  <c r="G745"/>
  <c r="G744" s="1"/>
  <c r="G748"/>
  <c r="G747" s="1"/>
  <c r="G751"/>
  <c r="G750" s="1"/>
  <c r="G754"/>
  <c r="G755"/>
  <c r="G756"/>
  <c r="G763"/>
  <c r="G762" s="1"/>
  <c r="G761" s="1"/>
  <c r="G760" s="1"/>
  <c r="G759" s="1"/>
  <c r="G764"/>
  <c r="G769"/>
  <c r="G768" s="1"/>
  <c r="G772"/>
  <c r="G771" s="1"/>
  <c r="G776"/>
  <c r="G775" s="1"/>
  <c r="G774" s="1"/>
  <c r="G780"/>
  <c r="G779" s="1"/>
  <c r="G778" s="1"/>
  <c r="G788"/>
  <c r="G787" s="1"/>
  <c r="G786" s="1"/>
  <c r="G785" s="1"/>
  <c r="G784" s="1"/>
  <c r="G783" s="1"/>
  <c r="G795"/>
  <c r="G794" s="1"/>
  <c r="G793" s="1"/>
  <c r="G799"/>
  <c r="G798" s="1"/>
  <c r="G802"/>
  <c r="G801" s="1"/>
  <c r="G809"/>
  <c r="G810"/>
  <c r="G813"/>
  <c r="G812" s="1"/>
  <c r="G811" s="1"/>
  <c r="G816"/>
  <c r="G815" s="1"/>
  <c r="G822"/>
  <c r="G821" s="1"/>
  <c r="G820" s="1"/>
  <c r="G823"/>
  <c r="G828"/>
  <c r="G827" s="1"/>
  <c r="G826" s="1"/>
  <c r="G825" s="1"/>
  <c r="G835"/>
  <c r="G834" s="1"/>
  <c r="G833" s="1"/>
  <c r="G832" s="1"/>
  <c r="G831" s="1"/>
  <c r="G841"/>
  <c r="G840" s="1"/>
  <c r="G839" s="1"/>
  <c r="G838" s="1"/>
  <c r="G842"/>
  <c r="G848"/>
  <c r="G847" s="1"/>
  <c r="G850"/>
  <c r="G851"/>
  <c r="G855"/>
  <c r="G854" s="1"/>
  <c r="G853" s="1"/>
  <c r="G861"/>
  <c r="G860" s="1"/>
  <c r="G859" s="1"/>
  <c r="G858" s="1"/>
  <c r="G865"/>
  <c r="G866"/>
  <c r="G869"/>
  <c r="G868" s="1"/>
  <c r="G877"/>
  <c r="G876" s="1"/>
  <c r="G880"/>
  <c r="G879" s="1"/>
  <c r="G886"/>
  <c r="G885" s="1"/>
  <c r="G889"/>
  <c r="G888" s="1"/>
  <c r="G895"/>
  <c r="G896"/>
  <c r="G899"/>
  <c r="G900"/>
  <c r="G904"/>
  <c r="G903" s="1"/>
  <c r="G907"/>
  <c r="G906" s="1"/>
  <c r="G912"/>
  <c r="G913"/>
  <c r="G916"/>
  <c r="G915" s="1"/>
  <c r="G919"/>
  <c r="G918" s="1"/>
  <c r="G922"/>
  <c r="G921" s="1"/>
  <c r="G928"/>
  <c r="G927" s="1"/>
  <c r="G926" s="1"/>
  <c r="G925" s="1"/>
  <c r="G924" s="1"/>
  <c r="G936"/>
  <c r="G935" s="1"/>
  <c r="G934" s="1"/>
  <c r="G939"/>
  <c r="G938" s="1"/>
  <c r="G940"/>
  <c r="G942"/>
  <c r="G948"/>
  <c r="G947" s="1"/>
  <c r="G946" s="1"/>
  <c r="G945" s="1"/>
  <c r="G953"/>
  <c r="G952" s="1"/>
  <c r="G951" s="1"/>
  <c r="G950" s="1"/>
  <c r="G960"/>
  <c r="G959" s="1"/>
  <c r="G958" s="1"/>
  <c r="G957" s="1"/>
  <c r="G956" s="1"/>
  <c r="G961"/>
  <c r="G968"/>
  <c r="G967" s="1"/>
  <c r="G966" s="1"/>
  <c r="G965" s="1"/>
  <c r="G973"/>
  <c r="G972" s="1"/>
  <c r="G971" s="1"/>
  <c r="G970" s="1"/>
  <c r="G979"/>
  <c r="G981"/>
  <c r="G978" s="1"/>
  <c r="G977" s="1"/>
  <c r="G985"/>
  <c r="G984" s="1"/>
  <c r="G983" s="1"/>
  <c r="G987"/>
  <c r="G991"/>
  <c r="G993"/>
  <c r="G998"/>
  <c r="G997" s="1"/>
  <c r="G996" s="1"/>
  <c r="G995" s="1"/>
  <c r="G1001"/>
  <c r="G1000" s="1"/>
  <c r="G1002"/>
  <c r="G1008"/>
  <c r="G1007" s="1"/>
  <c r="G1011"/>
  <c r="G1010" s="1"/>
  <c r="G1015"/>
  <c r="G1014" s="1"/>
  <c r="G1013" s="1"/>
  <c r="G1022"/>
  <c r="G1021" s="1"/>
  <c r="G1020" s="1"/>
  <c r="G1019" s="1"/>
  <c r="G1018" s="1"/>
  <c r="G1017" s="1"/>
  <c r="G1030"/>
  <c r="G1029" s="1"/>
  <c r="G1032"/>
  <c r="G1033"/>
  <c r="G1039"/>
  <c r="G1038" s="1"/>
  <c r="G1037" s="1"/>
  <c r="G1036" s="1"/>
  <c r="G1035" s="1"/>
  <c r="G1046"/>
  <c r="G1045" s="1"/>
  <c r="G1050"/>
  <c r="G1049" s="1"/>
  <c r="G1052"/>
  <c r="G1051" s="1"/>
  <c r="G1053"/>
  <c r="G1059"/>
  <c r="G1058" s="1"/>
  <c r="G1057" s="1"/>
  <c r="G1056" s="1"/>
  <c r="G1055" s="1"/>
  <c r="G1065"/>
  <c r="G1064" s="1"/>
  <c r="G1063" s="1"/>
  <c r="G1062" s="1"/>
  <c r="G1061" s="1"/>
  <c r="G1073"/>
  <c r="G1072" s="1"/>
  <c r="G1076"/>
  <c r="G1075" s="1"/>
  <c r="G1080"/>
  <c r="G1079" s="1"/>
  <c r="G1078" s="1"/>
  <c r="G1084"/>
  <c r="G1083" s="1"/>
  <c r="G1082" s="1"/>
  <c r="G1088"/>
  <c r="G1087" s="1"/>
  <c r="G1091"/>
  <c r="G1090" s="1"/>
  <c r="G1097"/>
  <c r="G1098"/>
  <c r="G1101"/>
  <c r="G1100" s="1"/>
  <c r="G1103"/>
  <c r="G1104"/>
  <c r="G1108"/>
  <c r="G1107" s="1"/>
  <c r="G1106" s="1"/>
  <c r="G1115"/>
  <c r="G1114" s="1"/>
  <c r="G1113" s="1"/>
  <c r="G1112" s="1"/>
  <c r="G1120"/>
  <c r="G1119" s="1"/>
  <c r="G1118" s="1"/>
  <c r="G1117" s="1"/>
  <c r="G1129"/>
  <c r="G1128" s="1"/>
  <c r="G1127" s="1"/>
  <c r="G1126" s="1"/>
  <c r="G1125" s="1"/>
  <c r="G1124" s="1"/>
  <c r="G1123" s="1"/>
  <c r="G1122" s="1"/>
  <c r="G676"/>
  <c r="G675" s="1"/>
  <c r="G674" s="1"/>
  <c r="H407"/>
  <c r="H406" s="1"/>
  <c r="G407"/>
  <c r="G406" s="1"/>
  <c r="F395" i="268"/>
  <c r="F394" s="1"/>
  <c r="F393" s="1"/>
  <c r="F399"/>
  <c r="F398" s="1"/>
  <c r="F397" s="1"/>
  <c r="F405"/>
  <c r="F404" s="1"/>
  <c r="F403" s="1"/>
  <c r="F408"/>
  <c r="F409"/>
  <c r="F412"/>
  <c r="F411" s="1"/>
  <c r="F418"/>
  <c r="F419"/>
  <c r="F422"/>
  <c r="F421" s="1"/>
  <c r="F425"/>
  <c r="F424" s="1"/>
  <c r="F428"/>
  <c r="F427" s="1"/>
  <c r="F431"/>
  <c r="F430" s="1"/>
  <c r="F434"/>
  <c r="F433" s="1"/>
  <c r="F437"/>
  <c r="F436" s="1"/>
  <c r="F441"/>
  <c r="F440" s="1"/>
  <c r="F444"/>
  <c r="F443" s="1"/>
  <c r="F449"/>
  <c r="F448" s="1"/>
  <c r="F447" s="1"/>
  <c r="F446" s="1"/>
  <c r="F454"/>
  <c r="F453" s="1"/>
  <c r="F452" s="1"/>
  <c r="F451" s="1"/>
  <c r="F461"/>
  <c r="F460" s="1"/>
  <c r="F464"/>
  <c r="F463" s="1"/>
  <c r="F468"/>
  <c r="F467" s="1"/>
  <c r="F466" s="1"/>
  <c r="F474"/>
  <c r="F473" s="1"/>
  <c r="F477"/>
  <c r="F476" s="1"/>
  <c r="F479"/>
  <c r="F480"/>
  <c r="F483"/>
  <c r="F482" s="1"/>
  <c r="F486"/>
  <c r="F485" s="1"/>
  <c r="F488"/>
  <c r="F495"/>
  <c r="F494" s="1"/>
  <c r="F493" s="1"/>
  <c r="F492" s="1"/>
  <c r="F491" s="1"/>
  <c r="F501"/>
  <c r="F500" s="1"/>
  <c r="F504"/>
  <c r="F503" s="1"/>
  <c r="F508"/>
  <c r="F507" s="1"/>
  <c r="F506" s="1"/>
  <c r="F512"/>
  <c r="F511" s="1"/>
  <c r="F510" s="1"/>
  <c r="F519"/>
  <c r="F518" s="1"/>
  <c r="F520"/>
  <c r="F525"/>
  <c r="F524" s="1"/>
  <c r="F523" s="1"/>
  <c r="F532"/>
  <c r="F531" s="1"/>
  <c r="F536"/>
  <c r="F535" s="1"/>
  <c r="F540"/>
  <c r="F539" s="1"/>
  <c r="F544"/>
  <c r="F543" s="1"/>
  <c r="F551"/>
  <c r="F550" s="1"/>
  <c r="F549" s="1"/>
  <c r="F548" s="1"/>
  <c r="F547" s="1"/>
  <c r="F557"/>
  <c r="F556" s="1"/>
  <c r="F555" s="1"/>
  <c r="F554" s="1"/>
  <c r="F553" s="1"/>
  <c r="F561"/>
  <c r="F560" s="1"/>
  <c r="F559" s="1"/>
  <c r="F568"/>
  <c r="F567" s="1"/>
  <c r="F566" s="1"/>
  <c r="F573"/>
  <c r="F572" s="1"/>
  <c r="F571" s="1"/>
  <c r="F580"/>
  <c r="F579" s="1"/>
  <c r="F578" s="1"/>
  <c r="F577" s="1"/>
  <c r="F576" s="1"/>
  <c r="F586"/>
  <c r="F585" s="1"/>
  <c r="F589"/>
  <c r="F588" s="1"/>
  <c r="F593"/>
  <c r="F592" s="1"/>
  <c r="F597"/>
  <c r="F596" s="1"/>
  <c r="F601"/>
  <c r="F600" s="1"/>
  <c r="F605"/>
  <c r="F604" s="1"/>
  <c r="F609"/>
  <c r="F608" s="1"/>
  <c r="F613"/>
  <c r="F612" s="1"/>
  <c r="F623"/>
  <c r="F622" s="1"/>
  <c r="F626"/>
  <c r="F625" s="1"/>
  <c r="F629"/>
  <c r="F628" s="1"/>
  <c r="F632"/>
  <c r="F631" s="1"/>
  <c r="F637"/>
  <c r="F636" s="1"/>
  <c r="F635" s="1"/>
  <c r="F634" s="1"/>
  <c r="F643"/>
  <c r="F642" s="1"/>
  <c r="F641" s="1"/>
  <c r="F640" s="1"/>
  <c r="F648"/>
  <c r="F647" s="1"/>
  <c r="F646" s="1"/>
  <c r="F645" s="1"/>
  <c r="F653"/>
  <c r="F652" s="1"/>
  <c r="F656"/>
  <c r="F655" s="1"/>
  <c r="F663"/>
  <c r="F662" s="1"/>
  <c r="F661" s="1"/>
  <c r="F665"/>
  <c r="F666"/>
  <c r="F667"/>
  <c r="F673"/>
  <c r="F672" s="1"/>
  <c r="F671" s="1"/>
  <c r="F676"/>
  <c r="F677"/>
  <c r="F680"/>
  <c r="F679" s="1"/>
  <c r="F686"/>
  <c r="F685" s="1"/>
  <c r="F689"/>
  <c r="F688" s="1"/>
  <c r="F692"/>
  <c r="F693"/>
  <c r="F697"/>
  <c r="F696" s="1"/>
  <c r="F703"/>
  <c r="F702" s="1"/>
  <c r="F701" s="1"/>
  <c r="F704"/>
  <c r="F709"/>
  <c r="F708" s="1"/>
  <c r="F707" s="1"/>
  <c r="F706" s="1"/>
  <c r="F716"/>
  <c r="F715" s="1"/>
  <c r="F714" s="1"/>
  <c r="F713" s="1"/>
  <c r="F712" s="1"/>
  <c r="F723"/>
  <c r="F722" s="1"/>
  <c r="F721" s="1"/>
  <c r="F720" s="1"/>
  <c r="F719" s="1"/>
  <c r="F728"/>
  <c r="F727" s="1"/>
  <c r="F726" s="1"/>
  <c r="F725" s="1"/>
  <c r="F734"/>
  <c r="F733" s="1"/>
  <c r="F737"/>
  <c r="F736" s="1"/>
  <c r="F741"/>
  <c r="F740" s="1"/>
  <c r="F739" s="1"/>
  <c r="F747"/>
  <c r="F746" s="1"/>
  <c r="F745" s="1"/>
  <c r="F744" s="1"/>
  <c r="F752"/>
  <c r="F751" s="1"/>
  <c r="F755"/>
  <c r="F754" s="1"/>
  <c r="F762"/>
  <c r="F761" s="1"/>
  <c r="F760" s="1"/>
  <c r="F759" s="1"/>
  <c r="F766"/>
  <c r="F768"/>
  <c r="F774"/>
  <c r="F773" s="1"/>
  <c r="F772" s="1"/>
  <c r="F771" s="1"/>
  <c r="F779"/>
  <c r="F781"/>
  <c r="F783"/>
  <c r="F787"/>
  <c r="F786" s="1"/>
  <c r="F789"/>
  <c r="F792"/>
  <c r="F794"/>
  <c r="F796"/>
  <c r="F804"/>
  <c r="F803" s="1"/>
  <c r="F807"/>
  <c r="F806" s="1"/>
  <c r="F813"/>
  <c r="F812" s="1"/>
  <c r="F816"/>
  <c r="F815" s="1"/>
  <c r="F821"/>
  <c r="F820" s="1"/>
  <c r="F825"/>
  <c r="F824" s="1"/>
  <c r="F831"/>
  <c r="F830" s="1"/>
  <c r="F834"/>
  <c r="F833" s="1"/>
  <c r="F840"/>
  <c r="F839" s="1"/>
  <c r="F843"/>
  <c r="F842" s="1"/>
  <c r="F846"/>
  <c r="F845" s="1"/>
  <c r="F849"/>
  <c r="F848" s="1"/>
  <c r="F854"/>
  <c r="F853" s="1"/>
  <c r="F852" s="1"/>
  <c r="F851" s="1"/>
  <c r="F855"/>
  <c r="F862"/>
  <c r="F861" s="1"/>
  <c r="F865"/>
  <c r="F867"/>
  <c r="F869"/>
  <c r="F875"/>
  <c r="F874" s="1"/>
  <c r="F873" s="1"/>
  <c r="F872" s="1"/>
  <c r="F880"/>
  <c r="F879" s="1"/>
  <c r="F878" s="1"/>
  <c r="F877" s="1"/>
  <c r="F888"/>
  <c r="F887" s="1"/>
  <c r="F886" s="1"/>
  <c r="F885" s="1"/>
  <c r="F884" s="1"/>
  <c r="F883" s="1"/>
  <c r="F895"/>
  <c r="F894" s="1"/>
  <c r="F893" s="1"/>
  <c r="F892" s="1"/>
  <c r="F900"/>
  <c r="F899" s="1"/>
  <c r="F898" s="1"/>
  <c r="F897" s="1"/>
  <c r="F906"/>
  <c r="F905" s="1"/>
  <c r="F904" s="1"/>
  <c r="F908"/>
  <c r="F912"/>
  <c r="F914"/>
  <c r="F911" s="1"/>
  <c r="F910" s="1"/>
  <c r="F917"/>
  <c r="F916" s="1"/>
  <c r="F918"/>
  <c r="F920"/>
  <c r="F925"/>
  <c r="F924" s="1"/>
  <c r="F923" s="1"/>
  <c r="F929"/>
  <c r="F928" s="1"/>
  <c r="F927" s="1"/>
  <c r="F935"/>
  <c r="F934" s="1"/>
  <c r="F937"/>
  <c r="F938"/>
  <c r="F942"/>
  <c r="F941" s="1"/>
  <c r="F940" s="1"/>
  <c r="F948"/>
  <c r="F947" s="1"/>
  <c r="F946" s="1"/>
  <c r="F945" s="1"/>
  <c r="F949"/>
  <c r="F955"/>
  <c r="F957"/>
  <c r="F965"/>
  <c r="F964" s="1"/>
  <c r="F963" s="1"/>
  <c r="F962" s="1"/>
  <c r="F961" s="1"/>
  <c r="F967"/>
  <c r="F968"/>
  <c r="F974"/>
  <c r="F973" s="1"/>
  <c r="F972" s="1"/>
  <c r="F971" s="1"/>
  <c r="F970" s="1"/>
  <c r="F981"/>
  <c r="F980" s="1"/>
  <c r="F984"/>
  <c r="F986"/>
  <c r="F988"/>
  <c r="F993"/>
  <c r="F992" s="1"/>
  <c r="F991" s="1"/>
  <c r="F990" s="1"/>
  <c r="F994"/>
  <c r="F1000"/>
  <c r="F999" s="1"/>
  <c r="F998" s="1"/>
  <c r="F997" s="1"/>
  <c r="F996" s="1"/>
  <c r="F1008"/>
  <c r="F1007" s="1"/>
  <c r="F1006" s="1"/>
  <c r="F1011"/>
  <c r="F1010" s="1"/>
  <c r="F1015"/>
  <c r="F1014" s="1"/>
  <c r="F1013" s="1"/>
  <c r="F1019"/>
  <c r="F1018" s="1"/>
  <c r="F1017" s="1"/>
  <c r="F1023"/>
  <c r="F1022" s="1"/>
  <c r="F1026"/>
  <c r="F1025" s="1"/>
  <c r="F1033"/>
  <c r="F1032" s="1"/>
  <c r="F1036"/>
  <c r="F1035" s="1"/>
  <c r="F1039"/>
  <c r="F1038" s="1"/>
  <c r="F1043"/>
  <c r="F1042" s="1"/>
  <c r="F1041" s="1"/>
  <c r="F1050"/>
  <c r="F1049" s="1"/>
  <c r="F1048" s="1"/>
  <c r="F1047" s="1"/>
  <c r="F1055"/>
  <c r="F1054" s="1"/>
  <c r="F1053" s="1"/>
  <c r="F1052" s="1"/>
  <c r="F1063"/>
  <c r="F1062" s="1"/>
  <c r="F1061" s="1"/>
  <c r="F1060" s="1"/>
  <c r="F1059" s="1"/>
  <c r="F1058" s="1"/>
  <c r="F1057" s="1"/>
  <c r="G399"/>
  <c r="G398" s="1"/>
  <c r="G397" s="1"/>
  <c r="G88"/>
  <c r="G87" s="1"/>
  <c r="F88"/>
  <c r="F87" s="1"/>
  <c r="E28" i="266"/>
  <c r="E23"/>
  <c r="E22"/>
  <c r="E66"/>
  <c r="E683" i="274"/>
  <c r="E682" s="1"/>
  <c r="E681" s="1"/>
  <c r="D683"/>
  <c r="D682" s="1"/>
  <c r="D681" s="1"/>
  <c r="E679"/>
  <c r="E678" s="1"/>
  <c r="D679"/>
  <c r="D678" s="1"/>
  <c r="E676"/>
  <c r="E675" s="1"/>
  <c r="D676"/>
  <c r="D675" s="1"/>
  <c r="H855" i="265"/>
  <c r="H854" s="1"/>
  <c r="H853" s="1"/>
  <c r="H851"/>
  <c r="H850" s="1"/>
  <c r="H848"/>
  <c r="H847" s="1"/>
  <c r="G741" i="268"/>
  <c r="G740" s="1"/>
  <c r="G739" s="1"/>
  <c r="G737"/>
  <c r="G736" s="1"/>
  <c r="G734"/>
  <c r="G733" s="1"/>
  <c r="D258" i="274"/>
  <c r="D257" s="1"/>
  <c r="D256" s="1"/>
  <c r="E257"/>
  <c r="E256" s="1"/>
  <c r="H700" i="265"/>
  <c r="H699" s="1"/>
  <c r="H698" s="1"/>
  <c r="G425" i="268"/>
  <c r="G424" s="1"/>
  <c r="E21" i="274"/>
  <c r="E829"/>
  <c r="E828" s="1"/>
  <c r="E827" s="1"/>
  <c r="D829"/>
  <c r="D828" s="1"/>
  <c r="D827" s="1"/>
  <c r="E825"/>
  <c r="E824" s="1"/>
  <c r="D825"/>
  <c r="D824"/>
  <c r="E822"/>
  <c r="E821" s="1"/>
  <c r="D822"/>
  <c r="D821" s="1"/>
  <c r="E820"/>
  <c r="E819" s="1"/>
  <c r="E818" s="1"/>
  <c r="D820"/>
  <c r="D819" s="1"/>
  <c r="D818" s="1"/>
  <c r="E816"/>
  <c r="E815" s="1"/>
  <c r="D816"/>
  <c r="D815" s="1"/>
  <c r="E812"/>
  <c r="D812"/>
  <c r="E811"/>
  <c r="E810" s="1"/>
  <c r="D811"/>
  <c r="D810" s="1"/>
  <c r="E809"/>
  <c r="E808" s="1"/>
  <c r="D809"/>
  <c r="D808" s="1"/>
  <c r="D807" s="1"/>
  <c r="E806"/>
  <c r="E805" s="1"/>
  <c r="E804" s="1"/>
  <c r="D806"/>
  <c r="D805"/>
  <c r="D804" s="1"/>
  <c r="E800"/>
  <c r="E799" s="1"/>
  <c r="E798" s="1"/>
  <c r="D800"/>
  <c r="D799" s="1"/>
  <c r="D798" s="1"/>
  <c r="E797"/>
  <c r="E796" s="1"/>
  <c r="E795" s="1"/>
  <c r="E794" s="1"/>
  <c r="E793" s="1"/>
  <c r="D797"/>
  <c r="D796" s="1"/>
  <c r="D795" s="1"/>
  <c r="D794" s="1"/>
  <c r="D793" s="1"/>
  <c r="E792"/>
  <c r="E791" s="1"/>
  <c r="E790" s="1"/>
  <c r="D792"/>
  <c r="D791"/>
  <c r="D790" s="1"/>
  <c r="E789"/>
  <c r="E788" s="1"/>
  <c r="E787" s="1"/>
  <c r="D789"/>
  <c r="D788" s="1"/>
  <c r="D787" s="1"/>
  <c r="E786"/>
  <c r="E785" s="1"/>
  <c r="E784" s="1"/>
  <c r="D786"/>
  <c r="D785" s="1"/>
  <c r="D784" s="1"/>
  <c r="D782" s="1"/>
  <c r="E780"/>
  <c r="E779" s="1"/>
  <c r="D780"/>
  <c r="D779" s="1"/>
  <c r="D774" s="1"/>
  <c r="D773" s="1"/>
  <c r="E776"/>
  <c r="E775" s="1"/>
  <c r="E774" s="1"/>
  <c r="E773" s="1"/>
  <c r="D776"/>
  <c r="D775" s="1"/>
  <c r="E772"/>
  <c r="E771" s="1"/>
  <c r="E770" s="1"/>
  <c r="E766" s="1"/>
  <c r="D772"/>
  <c r="D771" s="1"/>
  <c r="D770" s="1"/>
  <c r="E768"/>
  <c r="E767" s="1"/>
  <c r="D768"/>
  <c r="D767" s="1"/>
  <c r="E765"/>
  <c r="E764" s="1"/>
  <c r="E763" s="1"/>
  <c r="E762" s="1"/>
  <c r="D765"/>
  <c r="D764" s="1"/>
  <c r="D763" s="1"/>
  <c r="D762" s="1"/>
  <c r="E761"/>
  <c r="E760" s="1"/>
  <c r="E759" s="1"/>
  <c r="D761"/>
  <c r="D760" s="1"/>
  <c r="D759" s="1"/>
  <c r="E757"/>
  <c r="E756" s="1"/>
  <c r="D757"/>
  <c r="D756" s="1"/>
  <c r="E755"/>
  <c r="E754" s="1"/>
  <c r="E751" s="1"/>
  <c r="E750" s="1"/>
  <c r="D755"/>
  <c r="D754" s="1"/>
  <c r="D751" s="1"/>
  <c r="E753"/>
  <c r="D753"/>
  <c r="D752" s="1"/>
  <c r="E752"/>
  <c r="E749"/>
  <c r="E748" s="1"/>
  <c r="E747" s="1"/>
  <c r="E746" s="1"/>
  <c r="D749"/>
  <c r="D748" s="1"/>
  <c r="D747" s="1"/>
  <c r="D746"/>
  <c r="E744"/>
  <c r="E743" s="1"/>
  <c r="E742" s="1"/>
  <c r="E741" s="1"/>
  <c r="D744"/>
  <c r="D743" s="1"/>
  <c r="D742" s="1"/>
  <c r="D741" s="1"/>
  <c r="E740"/>
  <c r="E739" s="1"/>
  <c r="E738" s="1"/>
  <c r="E737" s="1"/>
  <c r="E732" s="1"/>
  <c r="D740"/>
  <c r="D739" s="1"/>
  <c r="D738" s="1"/>
  <c r="D737" s="1"/>
  <c r="E736"/>
  <c r="E735" s="1"/>
  <c r="E734" s="1"/>
  <c r="E733" s="1"/>
  <c r="D736"/>
  <c r="D735" s="1"/>
  <c r="D734" s="1"/>
  <c r="D733" s="1"/>
  <c r="E731"/>
  <c r="E730" s="1"/>
  <c r="D731"/>
  <c r="D730"/>
  <c r="D727" s="1"/>
  <c r="E729"/>
  <c r="E728" s="1"/>
  <c r="D729"/>
  <c r="D728" s="1"/>
  <c r="E726"/>
  <c r="D726"/>
  <c r="D725" s="1"/>
  <c r="D724" s="1"/>
  <c r="E725"/>
  <c r="E724" s="1"/>
  <c r="E722"/>
  <c r="E721" s="1"/>
  <c r="E720" s="1"/>
  <c r="E719" s="1"/>
  <c r="D722"/>
  <c r="D721" s="1"/>
  <c r="D720" s="1"/>
  <c r="D719" s="1"/>
  <c r="E717"/>
  <c r="E716" s="1"/>
  <c r="E715" s="1"/>
  <c r="E714" s="1"/>
  <c r="E713" s="1"/>
  <c r="D717"/>
  <c r="D716" s="1"/>
  <c r="D715" s="1"/>
  <c r="D714" s="1"/>
  <c r="D713" s="1"/>
  <c r="E711"/>
  <c r="E710" s="1"/>
  <c r="E709" s="1"/>
  <c r="E708" s="1"/>
  <c r="D711"/>
  <c r="D710" s="1"/>
  <c r="D709" s="1"/>
  <c r="D708" s="1"/>
  <c r="E707"/>
  <c r="E706" s="1"/>
  <c r="E705" s="1"/>
  <c r="E704" s="1"/>
  <c r="D707"/>
  <c r="D706" s="1"/>
  <c r="D705" s="1"/>
  <c r="D704" s="1"/>
  <c r="E703"/>
  <c r="E702" s="1"/>
  <c r="E701" s="1"/>
  <c r="E700" s="1"/>
  <c r="D703"/>
  <c r="D702" s="1"/>
  <c r="D701" s="1"/>
  <c r="D700" s="1"/>
  <c r="E699"/>
  <c r="E698" s="1"/>
  <c r="E697" s="1"/>
  <c r="D699"/>
  <c r="D698" s="1"/>
  <c r="D697" s="1"/>
  <c r="E696"/>
  <c r="E695" s="1"/>
  <c r="E694" s="1"/>
  <c r="D696"/>
  <c r="D695" s="1"/>
  <c r="D694" s="1"/>
  <c r="D693" s="1"/>
  <c r="D692" s="1"/>
  <c r="E691"/>
  <c r="E690" s="1"/>
  <c r="D691"/>
  <c r="D690" s="1"/>
  <c r="E689"/>
  <c r="E688" s="1"/>
  <c r="E687" s="1"/>
  <c r="E686" s="1"/>
  <c r="E685" s="1"/>
  <c r="D689"/>
  <c r="D688" s="1"/>
  <c r="D687" s="1"/>
  <c r="D686" s="1"/>
  <c r="D685" s="1"/>
  <c r="E672"/>
  <c r="E671" s="1"/>
  <c r="E670" s="1"/>
  <c r="D672"/>
  <c r="D671" s="1"/>
  <c r="D670" s="1"/>
  <c r="E669"/>
  <c r="E668" s="1"/>
  <c r="E667" s="1"/>
  <c r="D669"/>
  <c r="D668" s="1"/>
  <c r="D667" s="1"/>
  <c r="E666"/>
  <c r="D666"/>
  <c r="D665" s="1"/>
  <c r="D664" s="1"/>
  <c r="E665"/>
  <c r="E664" s="1"/>
  <c r="E663" s="1"/>
  <c r="E662"/>
  <c r="E661" s="1"/>
  <c r="D662"/>
  <c r="D661" s="1"/>
  <c r="E660"/>
  <c r="E659" s="1"/>
  <c r="D660"/>
  <c r="D659" s="1"/>
  <c r="D658" s="1"/>
  <c r="D654" s="1"/>
  <c r="D657"/>
  <c r="D656" s="1"/>
  <c r="D655" s="1"/>
  <c r="E656"/>
  <c r="E655" s="1"/>
  <c r="E653"/>
  <c r="E652" s="1"/>
  <c r="D653"/>
  <c r="D652" s="1"/>
  <c r="E651"/>
  <c r="E650" s="1"/>
  <c r="D651"/>
  <c r="D650" s="1"/>
  <c r="E649"/>
  <c r="E648"/>
  <c r="D649"/>
  <c r="D648" s="1"/>
  <c r="D647" s="1"/>
  <c r="D646" s="1"/>
  <c r="E645"/>
  <c r="E644" s="1"/>
  <c r="E643" s="1"/>
  <c r="D645"/>
  <c r="D644" s="1"/>
  <c r="D643" s="1"/>
  <c r="E642"/>
  <c r="E641" s="1"/>
  <c r="D642"/>
  <c r="D641" s="1"/>
  <c r="D636" s="1"/>
  <c r="D629" s="1"/>
  <c r="E640"/>
  <c r="E639" s="1"/>
  <c r="D640"/>
  <c r="D639" s="1"/>
  <c r="E638"/>
  <c r="E637" s="1"/>
  <c r="E636" s="1"/>
  <c r="D638"/>
  <c r="D637" s="1"/>
  <c r="E635"/>
  <c r="D635"/>
  <c r="D634" s="1"/>
  <c r="D633" s="1"/>
  <c r="E634"/>
  <c r="E633" s="1"/>
  <c r="E632"/>
  <c r="E631" s="1"/>
  <c r="E630" s="1"/>
  <c r="D632"/>
  <c r="D631" s="1"/>
  <c r="D630" s="1"/>
  <c r="D626"/>
  <c r="E625"/>
  <c r="E624" s="1"/>
  <c r="D625"/>
  <c r="D624"/>
  <c r="D623" s="1"/>
  <c r="D622" s="1"/>
  <c r="D621" s="1"/>
  <c r="E620"/>
  <c r="E619" s="1"/>
  <c r="E618" s="1"/>
  <c r="D620"/>
  <c r="D619" s="1"/>
  <c r="D618" s="1"/>
  <c r="E617"/>
  <c r="E616"/>
  <c r="E615" s="1"/>
  <c r="D617"/>
  <c r="D616" s="1"/>
  <c r="D615" s="1"/>
  <c r="D611" s="1"/>
  <c r="E614"/>
  <c r="E613" s="1"/>
  <c r="E612" s="1"/>
  <c r="D614"/>
  <c r="D613" s="1"/>
  <c r="D612" s="1"/>
  <c r="E610"/>
  <c r="E609" s="1"/>
  <c r="E608" s="1"/>
  <c r="E604" s="1"/>
  <c r="D610"/>
  <c r="D609" s="1"/>
  <c r="D608" s="1"/>
  <c r="E607"/>
  <c r="D607"/>
  <c r="D606" s="1"/>
  <c r="D605" s="1"/>
  <c r="D604" s="1"/>
  <c r="E606"/>
  <c r="E605" s="1"/>
  <c r="E603"/>
  <c r="E602" s="1"/>
  <c r="E601" s="1"/>
  <c r="E600" s="1"/>
  <c r="D603"/>
  <c r="D602" s="1"/>
  <c r="D601" s="1"/>
  <c r="D600" s="1"/>
  <c r="E598"/>
  <c r="E597" s="1"/>
  <c r="E596" s="1"/>
  <c r="E592" s="1"/>
  <c r="E569" s="1"/>
  <c r="D598"/>
  <c r="D597" s="1"/>
  <c r="D596"/>
  <c r="E595"/>
  <c r="E594" s="1"/>
  <c r="E593" s="1"/>
  <c r="D595"/>
  <c r="D594" s="1"/>
  <c r="D593" s="1"/>
  <c r="E591"/>
  <c r="E590" s="1"/>
  <c r="E589" s="1"/>
  <c r="E588" s="1"/>
  <c r="D591"/>
  <c r="D590" s="1"/>
  <c r="D589" s="1"/>
  <c r="D588" s="1"/>
  <c r="E587"/>
  <c r="E586" s="1"/>
  <c r="E585" s="1"/>
  <c r="E584" s="1"/>
  <c r="D587"/>
  <c r="D586" s="1"/>
  <c r="D585" s="1"/>
  <c r="D584" s="1"/>
  <c r="E583"/>
  <c r="E582" s="1"/>
  <c r="E581" s="1"/>
  <c r="E580" s="1"/>
  <c r="D583"/>
  <c r="D582" s="1"/>
  <c r="D581"/>
  <c r="D580" s="1"/>
  <c r="E579"/>
  <c r="E578" s="1"/>
  <c r="E577" s="1"/>
  <c r="D579"/>
  <c r="D578" s="1"/>
  <c r="D577" s="1"/>
  <c r="E576"/>
  <c r="E575" s="1"/>
  <c r="E574" s="1"/>
  <c r="E570" s="1"/>
  <c r="D576"/>
  <c r="D575" s="1"/>
  <c r="D574" s="1"/>
  <c r="E573"/>
  <c r="E572" s="1"/>
  <c r="E571" s="1"/>
  <c r="D573"/>
  <c r="D572" s="1"/>
  <c r="D571" s="1"/>
  <c r="D570" s="1"/>
  <c r="E568"/>
  <c r="E567" s="1"/>
  <c r="D568"/>
  <c r="D567" s="1"/>
  <c r="E566"/>
  <c r="E565" s="1"/>
  <c r="E564" s="1"/>
  <c r="E558" s="1"/>
  <c r="E557" s="1"/>
  <c r="D566"/>
  <c r="D565" s="1"/>
  <c r="E563"/>
  <c r="E562" s="1"/>
  <c r="D563"/>
  <c r="D562" s="1"/>
  <c r="E561"/>
  <c r="E560"/>
  <c r="E559" s="1"/>
  <c r="D561"/>
  <c r="D560" s="1"/>
  <c r="D559" s="1"/>
  <c r="E556"/>
  <c r="E555" s="1"/>
  <c r="E554" s="1"/>
  <c r="E553" s="1"/>
  <c r="E552" s="1"/>
  <c r="D556"/>
  <c r="D555" s="1"/>
  <c r="D554" s="1"/>
  <c r="D553" s="1"/>
  <c r="D552" s="1"/>
  <c r="E551"/>
  <c r="D551"/>
  <c r="D550" s="1"/>
  <c r="D549" s="1"/>
  <c r="D548" s="1"/>
  <c r="E550"/>
  <c r="E549"/>
  <c r="E548" s="1"/>
  <c r="E547"/>
  <c r="E546" s="1"/>
  <c r="E545" s="1"/>
  <c r="E541" s="1"/>
  <c r="E540" s="1"/>
  <c r="D547"/>
  <c r="D546" s="1"/>
  <c r="D545" s="1"/>
  <c r="E544"/>
  <c r="E543" s="1"/>
  <c r="E542" s="1"/>
  <c r="D544"/>
  <c r="D543" s="1"/>
  <c r="D542" s="1"/>
  <c r="D541" s="1"/>
  <c r="D540" s="1"/>
  <c r="E538"/>
  <c r="E537" s="1"/>
  <c r="E536" s="1"/>
  <c r="D538"/>
  <c r="D537"/>
  <c r="D536" s="1"/>
  <c r="E534"/>
  <c r="E533" s="1"/>
  <c r="E532" s="1"/>
  <c r="D534"/>
  <c r="D533"/>
  <c r="D532" s="1"/>
  <c r="E530"/>
  <c r="E529" s="1"/>
  <c r="E528" s="1"/>
  <c r="D530"/>
  <c r="D529" s="1"/>
  <c r="D528" s="1"/>
  <c r="E526"/>
  <c r="E525" s="1"/>
  <c r="E524" s="1"/>
  <c r="D526"/>
  <c r="D525" s="1"/>
  <c r="D524" s="1"/>
  <c r="E523"/>
  <c r="E522" s="1"/>
  <c r="E521" s="1"/>
  <c r="E520" s="1"/>
  <c r="D523"/>
  <c r="D522" s="1"/>
  <c r="D521" s="1"/>
  <c r="D520" s="1"/>
  <c r="E519"/>
  <c r="E518" s="1"/>
  <c r="E517" s="1"/>
  <c r="E516" s="1"/>
  <c r="D519"/>
  <c r="D518" s="1"/>
  <c r="D517" s="1"/>
  <c r="D516" s="1"/>
  <c r="E515"/>
  <c r="E514" s="1"/>
  <c r="E513" s="1"/>
  <c r="E512" s="1"/>
  <c r="E511" s="1"/>
  <c r="D515"/>
  <c r="D514" s="1"/>
  <c r="D513" s="1"/>
  <c r="D512" s="1"/>
  <c r="E510"/>
  <c r="E509" s="1"/>
  <c r="D510"/>
  <c r="D509" s="1"/>
  <c r="E508"/>
  <c r="E507"/>
  <c r="D508"/>
  <c r="D507" s="1"/>
  <c r="D506" s="1"/>
  <c r="E505"/>
  <c r="E504" s="1"/>
  <c r="E503" s="1"/>
  <c r="D505"/>
  <c r="D504" s="1"/>
  <c r="D503" s="1"/>
  <c r="E499"/>
  <c r="D499"/>
  <c r="D498"/>
  <c r="D497" s="1"/>
  <c r="E498"/>
  <c r="E497" s="1"/>
  <c r="E496"/>
  <c r="E495" s="1"/>
  <c r="E494" s="1"/>
  <c r="E493" s="1"/>
  <c r="E492" s="1"/>
  <c r="D496"/>
  <c r="D495" s="1"/>
  <c r="D494" s="1"/>
  <c r="D493" s="1"/>
  <c r="D492" s="1"/>
  <c r="E491"/>
  <c r="E490" s="1"/>
  <c r="E489" s="1"/>
  <c r="E488" s="1"/>
  <c r="E487" s="1"/>
  <c r="D491"/>
  <c r="D490" s="1"/>
  <c r="D489" s="1"/>
  <c r="D488" s="1"/>
  <c r="D487" s="1"/>
  <c r="E485"/>
  <c r="E484" s="1"/>
  <c r="D485"/>
  <c r="D484" s="1"/>
  <c r="E483"/>
  <c r="E482" s="1"/>
  <c r="D483"/>
  <c r="D482" s="1"/>
  <c r="E480"/>
  <c r="E479"/>
  <c r="E478" s="1"/>
  <c r="D480"/>
  <c r="D479" s="1"/>
  <c r="D478" s="1"/>
  <c r="E477"/>
  <c r="E476" s="1"/>
  <c r="E475" s="1"/>
  <c r="D477"/>
  <c r="D476" s="1"/>
  <c r="D475" s="1"/>
  <c r="E474"/>
  <c r="E473"/>
  <c r="E472" s="1"/>
  <c r="D474"/>
  <c r="D473" s="1"/>
  <c r="D472" s="1"/>
  <c r="E471"/>
  <c r="E470" s="1"/>
  <c r="E469" s="1"/>
  <c r="D471"/>
  <c r="D470" s="1"/>
  <c r="D469" s="1"/>
  <c r="E468"/>
  <c r="E467"/>
  <c r="E466" s="1"/>
  <c r="D468"/>
  <c r="D467" s="1"/>
  <c r="D466" s="1"/>
  <c r="E463"/>
  <c r="E462" s="1"/>
  <c r="D463"/>
  <c r="D462" s="1"/>
  <c r="E461"/>
  <c r="E460" s="1"/>
  <c r="E459" s="1"/>
  <c r="D461"/>
  <c r="D460"/>
  <c r="D459" s="1"/>
  <c r="D458" s="1"/>
  <c r="E456"/>
  <c r="E455" s="1"/>
  <c r="E454" s="1"/>
  <c r="D456"/>
  <c r="D455" s="1"/>
  <c r="D454" s="1"/>
  <c r="E453"/>
  <c r="E452" s="1"/>
  <c r="E451" s="1"/>
  <c r="D453"/>
  <c r="D452"/>
  <c r="D451" s="1"/>
  <c r="E450"/>
  <c r="E449" s="1"/>
  <c r="E448" s="1"/>
  <c r="E447" s="1"/>
  <c r="D450"/>
  <c r="D449" s="1"/>
  <c r="D448" s="1"/>
  <c r="D447" s="1"/>
  <c r="E446"/>
  <c r="E445" s="1"/>
  <c r="E444" s="1"/>
  <c r="E440" s="1"/>
  <c r="D446"/>
  <c r="D445"/>
  <c r="D444" s="1"/>
  <c r="D440" s="1"/>
  <c r="D435" s="1"/>
  <c r="E443"/>
  <c r="E442" s="1"/>
  <c r="E441" s="1"/>
  <c r="D443"/>
  <c r="D442" s="1"/>
  <c r="D441" s="1"/>
  <c r="E439"/>
  <c r="E438" s="1"/>
  <c r="E437" s="1"/>
  <c r="E436" s="1"/>
  <c r="D439"/>
  <c r="D438" s="1"/>
  <c r="D437" s="1"/>
  <c r="D436" s="1"/>
  <c r="E432"/>
  <c r="E431" s="1"/>
  <c r="E430" s="1"/>
  <c r="D432"/>
  <c r="D431"/>
  <c r="D430" s="1"/>
  <c r="E429"/>
  <c r="E428" s="1"/>
  <c r="E427" s="1"/>
  <c r="D429"/>
  <c r="D428" s="1"/>
  <c r="D427" s="1"/>
  <c r="D426" s="1"/>
  <c r="D425" s="1"/>
  <c r="E423"/>
  <c r="E422"/>
  <c r="D423"/>
  <c r="D422" s="1"/>
  <c r="E421"/>
  <c r="E420" s="1"/>
  <c r="D421"/>
  <c r="D420" s="1"/>
  <c r="D417" s="1"/>
  <c r="E419"/>
  <c r="E418" s="1"/>
  <c r="D419"/>
  <c r="D418" s="1"/>
  <c r="E416"/>
  <c r="E415" s="1"/>
  <c r="D416"/>
  <c r="D415" s="1"/>
  <c r="E414"/>
  <c r="E413"/>
  <c r="E412" s="1"/>
  <c r="D414"/>
  <c r="D413" s="1"/>
  <c r="D412" s="1"/>
  <c r="E410"/>
  <c r="E409" s="1"/>
  <c r="D410"/>
  <c r="D409" s="1"/>
  <c r="E408"/>
  <c r="E407" s="1"/>
  <c r="D408"/>
  <c r="D407" s="1"/>
  <c r="E406"/>
  <c r="E405" s="1"/>
  <c r="D406"/>
  <c r="D405" s="1"/>
  <c r="E403"/>
  <c r="E402"/>
  <c r="E401" s="1"/>
  <c r="D403"/>
  <c r="D402" s="1"/>
  <c r="D401" s="1"/>
  <c r="E398"/>
  <c r="E397" s="1"/>
  <c r="E396" s="1"/>
  <c r="D398"/>
  <c r="D397" s="1"/>
  <c r="D396" s="1"/>
  <c r="E395"/>
  <c r="E394"/>
  <c r="E393" s="1"/>
  <c r="D395"/>
  <c r="D394" s="1"/>
  <c r="D393" s="1"/>
  <c r="E392"/>
  <c r="E391" s="1"/>
  <c r="E390" s="1"/>
  <c r="D392"/>
  <c r="D391" s="1"/>
  <c r="D390" s="1"/>
  <c r="E389"/>
  <c r="E388" s="1"/>
  <c r="E387" s="1"/>
  <c r="E386" s="1"/>
  <c r="D389"/>
  <c r="D388" s="1"/>
  <c r="D387" s="1"/>
  <c r="E385"/>
  <c r="E384" s="1"/>
  <c r="E383" s="1"/>
  <c r="D385"/>
  <c r="D384" s="1"/>
  <c r="D383" s="1"/>
  <c r="E382"/>
  <c r="D382"/>
  <c r="E381"/>
  <c r="E380" s="1"/>
  <c r="E379" s="1"/>
  <c r="D381"/>
  <c r="E378"/>
  <c r="D378"/>
  <c r="D376" s="1"/>
  <c r="D375" s="1"/>
  <c r="E377"/>
  <c r="E376" s="1"/>
  <c r="E375" s="1"/>
  <c r="E371" s="1"/>
  <c r="E370" s="1"/>
  <c r="D377"/>
  <c r="E373"/>
  <c r="E372" s="1"/>
  <c r="E363"/>
  <c r="E362" s="1"/>
  <c r="E361"/>
  <c r="E360"/>
  <c r="E357"/>
  <c r="E355" s="1"/>
  <c r="E354" s="1"/>
  <c r="E356"/>
  <c r="E353"/>
  <c r="E352"/>
  <c r="E349"/>
  <c r="E347" s="1"/>
  <c r="E346" s="1"/>
  <c r="E348"/>
  <c r="E345"/>
  <c r="E344" s="1"/>
  <c r="E341" s="1"/>
  <c r="E343"/>
  <c r="E342" s="1"/>
  <c r="E340"/>
  <c r="E339"/>
  <c r="E338"/>
  <c r="E337" s="1"/>
  <c r="E336"/>
  <c r="E335"/>
  <c r="E334" s="1"/>
  <c r="E333" s="1"/>
  <c r="E332"/>
  <c r="E331" s="1"/>
  <c r="E330" s="1"/>
  <c r="E325"/>
  <c r="E324" s="1"/>
  <c r="D325"/>
  <c r="D324"/>
  <c r="E323"/>
  <c r="E322" s="1"/>
  <c r="E317" s="1"/>
  <c r="D323"/>
  <c r="D322" s="1"/>
  <c r="E321"/>
  <c r="E320" s="1"/>
  <c r="D321"/>
  <c r="D320" s="1"/>
  <c r="D317" s="1"/>
  <c r="D304" s="1"/>
  <c r="D303" s="1"/>
  <c r="E318"/>
  <c r="D318"/>
  <c r="E314"/>
  <c r="E313" s="1"/>
  <c r="E304" s="1"/>
  <c r="E303" s="1"/>
  <c r="D314"/>
  <c r="D313" s="1"/>
  <c r="E310"/>
  <c r="E309"/>
  <c r="D310"/>
  <c r="D309" s="1"/>
  <c r="E308"/>
  <c r="E306"/>
  <c r="E305"/>
  <c r="D308"/>
  <c r="E307"/>
  <c r="D307"/>
  <c r="D306"/>
  <c r="D305" s="1"/>
  <c r="E300"/>
  <c r="E299" s="1"/>
  <c r="E298" s="1"/>
  <c r="D300"/>
  <c r="D299" s="1"/>
  <c r="D298" s="1"/>
  <c r="E297"/>
  <c r="E296" s="1"/>
  <c r="E295" s="1"/>
  <c r="D297"/>
  <c r="D296"/>
  <c r="D295" s="1"/>
  <c r="E294"/>
  <c r="E293" s="1"/>
  <c r="E292" s="1"/>
  <c r="D294"/>
  <c r="D293" s="1"/>
  <c r="D292" s="1"/>
  <c r="D291" s="1"/>
  <c r="D290" s="1"/>
  <c r="E289"/>
  <c r="E288" s="1"/>
  <c r="E287" s="1"/>
  <c r="D289"/>
  <c r="D288" s="1"/>
  <c r="D287" s="1"/>
  <c r="E286"/>
  <c r="E285" s="1"/>
  <c r="E284" s="1"/>
  <c r="E283" s="1"/>
  <c r="D286"/>
  <c r="D285" s="1"/>
  <c r="D284" s="1"/>
  <c r="E282"/>
  <c r="E281"/>
  <c r="E280"/>
  <c r="E279" s="1"/>
  <c r="D282"/>
  <c r="D281" s="1"/>
  <c r="D280" s="1"/>
  <c r="D279" s="1"/>
  <c r="E277"/>
  <c r="E276" s="1"/>
  <c r="E275" s="1"/>
  <c r="D277"/>
  <c r="D276" s="1"/>
  <c r="D275" s="1"/>
  <c r="D271" s="1"/>
  <c r="E274"/>
  <c r="E273" s="1"/>
  <c r="E272" s="1"/>
  <c r="E271" s="1"/>
  <c r="D274"/>
  <c r="D273"/>
  <c r="D272" s="1"/>
  <c r="E270"/>
  <c r="E269" s="1"/>
  <c r="E268" s="1"/>
  <c r="D270"/>
  <c r="D269" s="1"/>
  <c r="D268" s="1"/>
  <c r="E266"/>
  <c r="E265" s="1"/>
  <c r="D266"/>
  <c r="D265"/>
  <c r="D264"/>
  <c r="D263" s="1"/>
  <c r="D262" s="1"/>
  <c r="E263"/>
  <c r="E262"/>
  <c r="E260"/>
  <c r="E259" s="1"/>
  <c r="E249" s="1"/>
  <c r="E248" s="1"/>
  <c r="D260"/>
  <c r="D259" s="1"/>
  <c r="E254"/>
  <c r="E253" s="1"/>
  <c r="D254"/>
  <c r="D253" s="1"/>
  <c r="E251"/>
  <c r="E250" s="1"/>
  <c r="D251"/>
  <c r="D250"/>
  <c r="E246"/>
  <c r="E245" s="1"/>
  <c r="D246"/>
  <c r="D245"/>
  <c r="E244"/>
  <c r="E243" s="1"/>
  <c r="D244"/>
  <c r="D243" s="1"/>
  <c r="E242"/>
  <c r="E241" s="1"/>
  <c r="D242"/>
  <c r="D241" s="1"/>
  <c r="D240" s="1"/>
  <c r="E239"/>
  <c r="E238"/>
  <c r="E237" s="1"/>
  <c r="D239"/>
  <c r="D238" s="1"/>
  <c r="D237" s="1"/>
  <c r="E234"/>
  <c r="E233" s="1"/>
  <c r="E232" s="1"/>
  <c r="E222" s="1"/>
  <c r="E221" s="1"/>
  <c r="D234"/>
  <c r="D233" s="1"/>
  <c r="D232" s="1"/>
  <c r="E230"/>
  <c r="E229" s="1"/>
  <c r="D230"/>
  <c r="D229" s="1"/>
  <c r="E228"/>
  <c r="E227" s="1"/>
  <c r="E226" s="1"/>
  <c r="D228"/>
  <c r="D227" s="1"/>
  <c r="D226" s="1"/>
  <c r="E225"/>
  <c r="E224"/>
  <c r="E223"/>
  <c r="D225"/>
  <c r="D224" s="1"/>
  <c r="D223" s="1"/>
  <c r="E220"/>
  <c r="E219" s="1"/>
  <c r="E218" s="1"/>
  <c r="D220"/>
  <c r="D219" s="1"/>
  <c r="D218" s="1"/>
  <c r="E217"/>
  <c r="E216" s="1"/>
  <c r="E215" s="1"/>
  <c r="E214" s="1"/>
  <c r="E213" s="1"/>
  <c r="D217"/>
  <c r="D216"/>
  <c r="D215" s="1"/>
  <c r="E212"/>
  <c r="D212"/>
  <c r="E211"/>
  <c r="E210" s="1"/>
  <c r="E209" s="1"/>
  <c r="D211"/>
  <c r="E208"/>
  <c r="E207"/>
  <c r="E206" s="1"/>
  <c r="E205" s="1"/>
  <c r="E204" s="1"/>
  <c r="D208"/>
  <c r="D207" s="1"/>
  <c r="D206" s="1"/>
  <c r="E203"/>
  <c r="D203"/>
  <c r="D201" s="1"/>
  <c r="D200" s="1"/>
  <c r="E202"/>
  <c r="D202"/>
  <c r="E201"/>
  <c r="E200" s="1"/>
  <c r="D199"/>
  <c r="E198"/>
  <c r="D198"/>
  <c r="E197"/>
  <c r="E196" s="1"/>
  <c r="E195"/>
  <c r="D195"/>
  <c r="E194"/>
  <c r="D194"/>
  <c r="D193" s="1"/>
  <c r="D192" s="1"/>
  <c r="E189"/>
  <c r="E188" s="1"/>
  <c r="E187" s="1"/>
  <c r="D189"/>
  <c r="D188" s="1"/>
  <c r="D187" s="1"/>
  <c r="E186"/>
  <c r="E185" s="1"/>
  <c r="E184" s="1"/>
  <c r="D186"/>
  <c r="D185" s="1"/>
  <c r="D184"/>
  <c r="E183"/>
  <c r="E182" s="1"/>
  <c r="E181" s="1"/>
  <c r="E180" s="1"/>
  <c r="E179" s="1"/>
  <c r="D183"/>
  <c r="D182" s="1"/>
  <c r="D181" s="1"/>
  <c r="D180" s="1"/>
  <c r="D179" s="1"/>
  <c r="E176"/>
  <c r="E175"/>
  <c r="E174" s="1"/>
  <c r="D176"/>
  <c r="D175" s="1"/>
  <c r="D174" s="1"/>
  <c r="E173"/>
  <c r="E172" s="1"/>
  <c r="E171" s="1"/>
  <c r="E170" s="1"/>
  <c r="D173"/>
  <c r="D172" s="1"/>
  <c r="D171" s="1"/>
  <c r="D170"/>
  <c r="E168"/>
  <c r="E167" s="1"/>
  <c r="D168"/>
  <c r="D167"/>
  <c r="E166"/>
  <c r="E165" s="1"/>
  <c r="D166"/>
  <c r="D165"/>
  <c r="E162"/>
  <c r="E161" s="1"/>
  <c r="D162"/>
  <c r="D161"/>
  <c r="E160"/>
  <c r="E159" s="1"/>
  <c r="E158" s="1"/>
  <c r="E157" s="1"/>
  <c r="D160"/>
  <c r="D159" s="1"/>
  <c r="E156"/>
  <c r="E155"/>
  <c r="D156"/>
  <c r="D155" s="1"/>
  <c r="E153"/>
  <c r="D153"/>
  <c r="E152"/>
  <c r="E151" s="1"/>
  <c r="E150" s="1"/>
  <c r="D152"/>
  <c r="D151"/>
  <c r="E149"/>
  <c r="E148" s="1"/>
  <c r="D149"/>
  <c r="D148"/>
  <c r="E147"/>
  <c r="E146" s="1"/>
  <c r="D147"/>
  <c r="D146"/>
  <c r="D145" s="1"/>
  <c r="E142"/>
  <c r="E141" s="1"/>
  <c r="E140" s="1"/>
  <c r="E139" s="1"/>
  <c r="E138" s="1"/>
  <c r="D142"/>
  <c r="D141" s="1"/>
  <c r="D140" s="1"/>
  <c r="D139" s="1"/>
  <c r="D138" s="1"/>
  <c r="E137"/>
  <c r="E136"/>
  <c r="E135" s="1"/>
  <c r="D137"/>
  <c r="D136" s="1"/>
  <c r="D135" s="1"/>
  <c r="E134"/>
  <c r="E133" s="1"/>
  <c r="E132" s="1"/>
  <c r="D134"/>
  <c r="D133" s="1"/>
  <c r="D132" s="1"/>
  <c r="E131"/>
  <c r="E129" s="1"/>
  <c r="D131"/>
  <c r="E130"/>
  <c r="D130"/>
  <c r="E128"/>
  <c r="E127" s="1"/>
  <c r="D128"/>
  <c r="D127" s="1"/>
  <c r="E124"/>
  <c r="E123"/>
  <c r="E122" s="1"/>
  <c r="D124"/>
  <c r="D123" s="1"/>
  <c r="D122" s="1"/>
  <c r="E121"/>
  <c r="E120" s="1"/>
  <c r="E119" s="1"/>
  <c r="D121"/>
  <c r="D120" s="1"/>
  <c r="D119" s="1"/>
  <c r="E118"/>
  <c r="E117" s="1"/>
  <c r="D118"/>
  <c r="D117" s="1"/>
  <c r="D116" s="1"/>
  <c r="E112"/>
  <c r="E111" s="1"/>
  <c r="E110" s="1"/>
  <c r="E109" s="1"/>
  <c r="E108" s="1"/>
  <c r="D112"/>
  <c r="D111" s="1"/>
  <c r="D110" s="1"/>
  <c r="D109" s="1"/>
  <c r="D108" s="1"/>
  <c r="E107"/>
  <c r="E106"/>
  <c r="E105" s="1"/>
  <c r="D107"/>
  <c r="D106" s="1"/>
  <c r="D105" s="1"/>
  <c r="E104"/>
  <c r="E103"/>
  <c r="E102" s="1"/>
  <c r="E101" s="1"/>
  <c r="D104"/>
  <c r="D103" s="1"/>
  <c r="D102" s="1"/>
  <c r="D101" s="1"/>
  <c r="E100"/>
  <c r="E99"/>
  <c r="E98" s="1"/>
  <c r="E97" s="1"/>
  <c r="D100"/>
  <c r="D99" s="1"/>
  <c r="D98" s="1"/>
  <c r="D97" s="1"/>
  <c r="E95"/>
  <c r="E93" s="1"/>
  <c r="D95"/>
  <c r="E94"/>
  <c r="D94"/>
  <c r="D93" s="1"/>
  <c r="D90" s="1"/>
  <c r="D89" s="1"/>
  <c r="E92"/>
  <c r="E91" s="1"/>
  <c r="E90" s="1"/>
  <c r="E89" s="1"/>
  <c r="D92"/>
  <c r="D91" s="1"/>
  <c r="E88"/>
  <c r="D88"/>
  <c r="D86" s="1"/>
  <c r="D85" s="1"/>
  <c r="D84" s="1"/>
  <c r="D79" s="1"/>
  <c r="E87"/>
  <c r="D87"/>
  <c r="E78"/>
  <c r="E77" s="1"/>
  <c r="E76" s="1"/>
  <c r="E75" s="1"/>
  <c r="E74" s="1"/>
  <c r="E72"/>
  <c r="E71" s="1"/>
  <c r="E70" s="1"/>
  <c r="E69" s="1"/>
  <c r="E68" s="1"/>
  <c r="E67"/>
  <c r="E66" s="1"/>
  <c r="E65" s="1"/>
  <c r="E64" s="1"/>
  <c r="E63" s="1"/>
  <c r="E58"/>
  <c r="E57" s="1"/>
  <c r="E56" s="1"/>
  <c r="D58"/>
  <c r="D57" s="1"/>
  <c r="D56" s="1"/>
  <c r="D55" s="1"/>
  <c r="E53"/>
  <c r="E52" s="1"/>
  <c r="E51" s="1"/>
  <c r="E50" s="1"/>
  <c r="E49" s="1"/>
  <c r="D53"/>
  <c r="D52" s="1"/>
  <c r="D51" s="1"/>
  <c r="D50" s="1"/>
  <c r="D49" s="1"/>
  <c r="E47"/>
  <c r="E46" s="1"/>
  <c r="E45" s="1"/>
  <c r="E44" s="1"/>
  <c r="D47"/>
  <c r="D46" s="1"/>
  <c r="D45" s="1"/>
  <c r="D44" s="1"/>
  <c r="E42"/>
  <c r="E41" s="1"/>
  <c r="D42"/>
  <c r="D41" s="1"/>
  <c r="E40"/>
  <c r="E39" s="1"/>
  <c r="D40"/>
  <c r="D39" s="1"/>
  <c r="E38"/>
  <c r="E37" s="1"/>
  <c r="E36" s="1"/>
  <c r="E32" s="1"/>
  <c r="E31" s="1"/>
  <c r="E22" s="1"/>
  <c r="D38"/>
  <c r="D37" s="1"/>
  <c r="E35"/>
  <c r="E34" s="1"/>
  <c r="E33" s="1"/>
  <c r="D35"/>
  <c r="D34" s="1"/>
  <c r="D33" s="1"/>
  <c r="E28"/>
  <c r="D29"/>
  <c r="D28" s="1"/>
  <c r="E27"/>
  <c r="E26"/>
  <c r="E25" s="1"/>
  <c r="E24" s="1"/>
  <c r="E23" s="1"/>
  <c r="D27"/>
  <c r="D26" s="1"/>
  <c r="D25" s="1"/>
  <c r="D24" s="1"/>
  <c r="D23" s="1"/>
  <c r="B21"/>
  <c r="C21"/>
  <c r="B21" i="267"/>
  <c r="C21" s="1"/>
  <c r="G929" i="268"/>
  <c r="G928" s="1"/>
  <c r="G927" s="1"/>
  <c r="H1002" i="265"/>
  <c r="H1001" s="1"/>
  <c r="H1000" s="1"/>
  <c r="G1063" i="268"/>
  <c r="G1062" s="1"/>
  <c r="G1061" s="1"/>
  <c r="G1060" s="1"/>
  <c r="G1059" s="1"/>
  <c r="G1058" s="1"/>
  <c r="G1057" s="1"/>
  <c r="G1055"/>
  <c r="G1054" s="1"/>
  <c r="G1053" s="1"/>
  <c r="G1052" s="1"/>
  <c r="G1050"/>
  <c r="G1049" s="1"/>
  <c r="G1048" s="1"/>
  <c r="G1047" s="1"/>
  <c r="G1043"/>
  <c r="G1042" s="1"/>
  <c r="G1041" s="1"/>
  <c r="G1039"/>
  <c r="G1038" s="1"/>
  <c r="G1036"/>
  <c r="G1035" s="1"/>
  <c r="G1033"/>
  <c r="G1032" s="1"/>
  <c r="G1026"/>
  <c r="G1025" s="1"/>
  <c r="G1023"/>
  <c r="G1022" s="1"/>
  <c r="G1019"/>
  <c r="G1018" s="1"/>
  <c r="G1017" s="1"/>
  <c r="G1015"/>
  <c r="G1014" s="1"/>
  <c r="G1013" s="1"/>
  <c r="G1011"/>
  <c r="G1010" s="1"/>
  <c r="G1008"/>
  <c r="G1007" s="1"/>
  <c r="G1000"/>
  <c r="G999" s="1"/>
  <c r="G998" s="1"/>
  <c r="G997" s="1"/>
  <c r="G996" s="1"/>
  <c r="G994"/>
  <c r="G993" s="1"/>
  <c r="G992" s="1"/>
  <c r="G991" s="1"/>
  <c r="G990" s="1"/>
  <c r="G988"/>
  <c r="G986"/>
  <c r="G984"/>
  <c r="G981"/>
  <c r="G980" s="1"/>
  <c r="G974"/>
  <c r="G973" s="1"/>
  <c r="G972" s="1"/>
  <c r="G971" s="1"/>
  <c r="G970" s="1"/>
  <c r="G968"/>
  <c r="G967" s="1"/>
  <c r="G965"/>
  <c r="G964" s="1"/>
  <c r="G957"/>
  <c r="G955"/>
  <c r="G949"/>
  <c r="G948" s="1"/>
  <c r="G947" s="1"/>
  <c r="G946" s="1"/>
  <c r="G945" s="1"/>
  <c r="G942"/>
  <c r="G941" s="1"/>
  <c r="G940" s="1"/>
  <c r="G938"/>
  <c r="G937" s="1"/>
  <c r="G935"/>
  <c r="G934" s="1"/>
  <c r="G925"/>
  <c r="G924" s="1"/>
  <c r="G923" s="1"/>
  <c r="G920"/>
  <c r="G918"/>
  <c r="G914"/>
  <c r="G912"/>
  <c r="G908"/>
  <c r="G906"/>
  <c r="G900"/>
  <c r="G899" s="1"/>
  <c r="G898" s="1"/>
  <c r="G897" s="1"/>
  <c r="G895"/>
  <c r="G894" s="1"/>
  <c r="G893" s="1"/>
  <c r="G892" s="1"/>
  <c r="G888"/>
  <c r="G887" s="1"/>
  <c r="G886" s="1"/>
  <c r="G885" s="1"/>
  <c r="G884" s="1"/>
  <c r="G883" s="1"/>
  <c r="G880"/>
  <c r="G879" s="1"/>
  <c r="G878" s="1"/>
  <c r="G877" s="1"/>
  <c r="G875"/>
  <c r="G874" s="1"/>
  <c r="G873" s="1"/>
  <c r="G872" s="1"/>
  <c r="G869"/>
  <c r="G864" s="1"/>
  <c r="G860" s="1"/>
  <c r="G859" s="1"/>
  <c r="G858" s="1"/>
  <c r="G867"/>
  <c r="G865"/>
  <c r="G862"/>
  <c r="G861"/>
  <c r="G855"/>
  <c r="G854" s="1"/>
  <c r="G853" s="1"/>
  <c r="G852" s="1"/>
  <c r="G851" s="1"/>
  <c r="G849"/>
  <c r="G848" s="1"/>
  <c r="G846"/>
  <c r="G845" s="1"/>
  <c r="G843"/>
  <c r="G842" s="1"/>
  <c r="G840"/>
  <c r="G839" s="1"/>
  <c r="G834"/>
  <c r="G833" s="1"/>
  <c r="G831"/>
  <c r="G830" s="1"/>
  <c r="G825"/>
  <c r="G824" s="1"/>
  <c r="G819" s="1"/>
  <c r="G818" s="1"/>
  <c r="G821"/>
  <c r="G820" s="1"/>
  <c r="G816"/>
  <c r="G815" s="1"/>
  <c r="G813"/>
  <c r="G812" s="1"/>
  <c r="G807"/>
  <c r="G806" s="1"/>
  <c r="G804"/>
  <c r="G803" s="1"/>
  <c r="G796"/>
  <c r="G794"/>
  <c r="G792"/>
  <c r="G789"/>
  <c r="G787"/>
  <c r="G783"/>
  <c r="G781"/>
  <c r="G779"/>
  <c r="G774"/>
  <c r="G773" s="1"/>
  <c r="G772" s="1"/>
  <c r="G771" s="1"/>
  <c r="G768"/>
  <c r="G766"/>
  <c r="G762"/>
  <c r="G761" s="1"/>
  <c r="G760" s="1"/>
  <c r="G759" s="1"/>
  <c r="G755"/>
  <c r="G754" s="1"/>
  <c r="G752"/>
  <c r="G751" s="1"/>
  <c r="G747"/>
  <c r="G746" s="1"/>
  <c r="G745" s="1"/>
  <c r="G744" s="1"/>
  <c r="G728"/>
  <c r="G727" s="1"/>
  <c r="G726" s="1"/>
  <c r="G725" s="1"/>
  <c r="G723"/>
  <c r="G722" s="1"/>
  <c r="G721" s="1"/>
  <c r="G720" s="1"/>
  <c r="G716"/>
  <c r="G715" s="1"/>
  <c r="G714" s="1"/>
  <c r="G713" s="1"/>
  <c r="G712" s="1"/>
  <c r="G709"/>
  <c r="G708" s="1"/>
  <c r="G707" s="1"/>
  <c r="G706" s="1"/>
  <c r="G704"/>
  <c r="G703" s="1"/>
  <c r="G702" s="1"/>
  <c r="G701" s="1"/>
  <c r="G697"/>
  <c r="G696" s="1"/>
  <c r="G693"/>
  <c r="G692" s="1"/>
  <c r="G689"/>
  <c r="G688" s="1"/>
  <c r="G684" s="1"/>
  <c r="G683" s="1"/>
  <c r="G682" s="1"/>
  <c r="G686"/>
  <c r="G685" s="1"/>
  <c r="G680"/>
  <c r="G679" s="1"/>
  <c r="G677"/>
  <c r="G676" s="1"/>
  <c r="G673"/>
  <c r="G672" s="1"/>
  <c r="G671" s="1"/>
  <c r="G667"/>
  <c r="G666" s="1"/>
  <c r="G665" s="1"/>
  <c r="G663"/>
  <c r="G662" s="1"/>
  <c r="G661" s="1"/>
  <c r="G656"/>
  <c r="G655" s="1"/>
  <c r="G653"/>
  <c r="G652" s="1"/>
  <c r="G651" s="1"/>
  <c r="G648"/>
  <c r="G647" s="1"/>
  <c r="G646" s="1"/>
  <c r="G645" s="1"/>
  <c r="G643"/>
  <c r="G642" s="1"/>
  <c r="G641" s="1"/>
  <c r="G640" s="1"/>
  <c r="G637"/>
  <c r="G636" s="1"/>
  <c r="G635" s="1"/>
  <c r="G634" s="1"/>
  <c r="G632"/>
  <c r="G631" s="1"/>
  <c r="G629"/>
  <c r="G628" s="1"/>
  <c r="G626"/>
  <c r="G625" s="1"/>
  <c r="G623"/>
  <c r="G622" s="1"/>
  <c r="G613"/>
  <c r="G612" s="1"/>
  <c r="G609"/>
  <c r="G608" s="1"/>
  <c r="G605"/>
  <c r="G604" s="1"/>
  <c r="G601"/>
  <c r="G600" s="1"/>
  <c r="G597"/>
  <c r="G596" s="1"/>
  <c r="G593"/>
  <c r="G592" s="1"/>
  <c r="G589"/>
  <c r="G588" s="1"/>
  <c r="G586"/>
  <c r="G585" s="1"/>
  <c r="G580"/>
  <c r="G579" s="1"/>
  <c r="G578" s="1"/>
  <c r="G577" s="1"/>
  <c r="G576" s="1"/>
  <c r="G573"/>
  <c r="G572" s="1"/>
  <c r="G571" s="1"/>
  <c r="G568"/>
  <c r="G567" s="1"/>
  <c r="G566" s="1"/>
  <c r="G561"/>
  <c r="G560" s="1"/>
  <c r="G559" s="1"/>
  <c r="G557"/>
  <c r="G556" s="1"/>
  <c r="G555" s="1"/>
  <c r="G554" s="1"/>
  <c r="G553" s="1"/>
  <c r="G551"/>
  <c r="G550" s="1"/>
  <c r="G549" s="1"/>
  <c r="G548" s="1"/>
  <c r="G547" s="1"/>
  <c r="G544"/>
  <c r="G543" s="1"/>
  <c r="G540"/>
  <c r="G539" s="1"/>
  <c r="G536"/>
  <c r="G535" s="1"/>
  <c r="G532"/>
  <c r="G531" s="1"/>
  <c r="G525"/>
  <c r="G524" s="1"/>
  <c r="G523" s="1"/>
  <c r="G520"/>
  <c r="G519" s="1"/>
  <c r="G518" s="1"/>
  <c r="G512"/>
  <c r="G511" s="1"/>
  <c r="G510" s="1"/>
  <c r="G508"/>
  <c r="G507" s="1"/>
  <c r="G506" s="1"/>
  <c r="G504"/>
  <c r="G503" s="1"/>
  <c r="G501"/>
  <c r="G500" s="1"/>
  <c r="G495"/>
  <c r="G494" s="1"/>
  <c r="G493" s="1"/>
  <c r="G492" s="1"/>
  <c r="G491" s="1"/>
  <c r="G488"/>
  <c r="G486"/>
  <c r="G483"/>
  <c r="G482" s="1"/>
  <c r="G480"/>
  <c r="G479" s="1"/>
  <c r="G477"/>
  <c r="G476" s="1"/>
  <c r="G474"/>
  <c r="G473"/>
  <c r="G468"/>
  <c r="G467" s="1"/>
  <c r="G466" s="1"/>
  <c r="G464"/>
  <c r="G463" s="1"/>
  <c r="G461"/>
  <c r="G460" s="1"/>
  <c r="G454"/>
  <c r="G453" s="1"/>
  <c r="G452" s="1"/>
  <c r="G451" s="1"/>
  <c r="G449"/>
  <c r="G448" s="1"/>
  <c r="G447" s="1"/>
  <c r="G446" s="1"/>
  <c r="G444"/>
  <c r="G443" s="1"/>
  <c r="G441"/>
  <c r="G440" s="1"/>
  <c r="G437"/>
  <c r="G436" s="1"/>
  <c r="G434"/>
  <c r="G433" s="1"/>
  <c r="G431"/>
  <c r="G430" s="1"/>
  <c r="G428"/>
  <c r="G427" s="1"/>
  <c r="G422"/>
  <c r="G421" s="1"/>
  <c r="G419"/>
  <c r="G418" s="1"/>
  <c r="G412"/>
  <c r="G411" s="1"/>
  <c r="G409"/>
  <c r="G408" s="1"/>
  <c r="G405"/>
  <c r="G404" s="1"/>
  <c r="G403" s="1"/>
  <c r="G395"/>
  <c r="G394" s="1"/>
  <c r="G393" s="1"/>
  <c r="G387"/>
  <c r="F387"/>
  <c r="G385"/>
  <c r="F385"/>
  <c r="G382"/>
  <c r="G381" s="1"/>
  <c r="F382"/>
  <c r="F381" s="1"/>
  <c r="G377"/>
  <c r="G376" s="1"/>
  <c r="F377"/>
  <c r="F376" s="1"/>
  <c r="G374"/>
  <c r="G373" s="1"/>
  <c r="F374"/>
  <c r="F373" s="1"/>
  <c r="G370"/>
  <c r="G369" s="1"/>
  <c r="G368" s="1"/>
  <c r="F370"/>
  <c r="F369" s="1"/>
  <c r="F368" s="1"/>
  <c r="G364"/>
  <c r="G363" s="1"/>
  <c r="F364"/>
  <c r="F363" s="1"/>
  <c r="G361"/>
  <c r="G360" s="1"/>
  <c r="F361"/>
  <c r="F360" s="1"/>
  <c r="G357"/>
  <c r="G356" s="1"/>
  <c r="F357"/>
  <c r="F356" s="1"/>
  <c r="G354"/>
  <c r="G353" s="1"/>
  <c r="F354"/>
  <c r="F353" s="1"/>
  <c r="G350"/>
  <c r="G349" s="1"/>
  <c r="G348" s="1"/>
  <c r="F350"/>
  <c r="F349" s="1"/>
  <c r="F348" s="1"/>
  <c r="G344"/>
  <c r="G343" s="1"/>
  <c r="F344"/>
  <c r="F343" s="1"/>
  <c r="G341"/>
  <c r="G340" s="1"/>
  <c r="F341"/>
  <c r="F340" s="1"/>
  <c r="G334"/>
  <c r="G333" s="1"/>
  <c r="G332" s="1"/>
  <c r="F334"/>
  <c r="F333" s="1"/>
  <c r="F332" s="1"/>
  <c r="G330"/>
  <c r="G329" s="1"/>
  <c r="G328" s="1"/>
  <c r="F330"/>
  <c r="F329" s="1"/>
  <c r="F328" s="1"/>
  <c r="G326"/>
  <c r="G325" s="1"/>
  <c r="G324" s="1"/>
  <c r="F326"/>
  <c r="F325" s="1"/>
  <c r="F324" s="1"/>
  <c r="G322"/>
  <c r="G321" s="1"/>
  <c r="G320" s="1"/>
  <c r="F322"/>
  <c r="F321" s="1"/>
  <c r="F320" s="1"/>
  <c r="G318"/>
  <c r="G317" s="1"/>
  <c r="G316" s="1"/>
  <c r="F318"/>
  <c r="F317" s="1"/>
  <c r="F316" s="1"/>
  <c r="G314"/>
  <c r="G313" s="1"/>
  <c r="G312" s="1"/>
  <c r="F314"/>
  <c r="F313" s="1"/>
  <c r="F312" s="1"/>
  <c r="G310"/>
  <c r="G309" s="1"/>
  <c r="G308" s="1"/>
  <c r="F310"/>
  <c r="F309" s="1"/>
  <c r="F308" s="1"/>
  <c r="G303"/>
  <c r="G302" s="1"/>
  <c r="G301" s="1"/>
  <c r="G300" s="1"/>
  <c r="F303"/>
  <c r="F302" s="1"/>
  <c r="F301" s="1"/>
  <c r="F300" s="1"/>
  <c r="G298"/>
  <c r="G297" s="1"/>
  <c r="F298"/>
  <c r="F297" s="1"/>
  <c r="G295"/>
  <c r="G294" s="1"/>
  <c r="F295"/>
  <c r="F294" s="1"/>
  <c r="G291"/>
  <c r="G290" s="1"/>
  <c r="G289" s="1"/>
  <c r="F291"/>
  <c r="F290" s="1"/>
  <c r="F289" s="1"/>
  <c r="G284"/>
  <c r="G283" s="1"/>
  <c r="G282" s="1"/>
  <c r="F284"/>
  <c r="F283" s="1"/>
  <c r="F282" s="1"/>
  <c r="G280"/>
  <c r="G279" s="1"/>
  <c r="F280"/>
  <c r="F279" s="1"/>
  <c r="G277"/>
  <c r="G276" s="1"/>
  <c r="F277"/>
  <c r="F276" s="1"/>
  <c r="G271"/>
  <c r="G270" s="1"/>
  <c r="G269" s="1"/>
  <c r="G268" s="1"/>
  <c r="G267" s="1"/>
  <c r="F271"/>
  <c r="F270" s="1"/>
  <c r="F269" s="1"/>
  <c r="F268" s="1"/>
  <c r="F267" s="1"/>
  <c r="G263"/>
  <c r="G262" s="1"/>
  <c r="F263"/>
  <c r="F262" s="1"/>
  <c r="G260"/>
  <c r="G259" s="1"/>
  <c r="F260"/>
  <c r="F259" s="1"/>
  <c r="G256"/>
  <c r="G255" s="1"/>
  <c r="G254" s="1"/>
  <c r="F256"/>
  <c r="F255" s="1"/>
  <c r="F254" s="1"/>
  <c r="G249"/>
  <c r="G248" s="1"/>
  <c r="G247" s="1"/>
  <c r="F249"/>
  <c r="F248" s="1"/>
  <c r="F247" s="1"/>
  <c r="G245"/>
  <c r="F245"/>
  <c r="G243"/>
  <c r="F243"/>
  <c r="G240"/>
  <c r="G239" s="1"/>
  <c r="F240"/>
  <c r="F239" s="1"/>
  <c r="G232"/>
  <c r="G231" s="1"/>
  <c r="G230" s="1"/>
  <c r="F232"/>
  <c r="F231" s="1"/>
  <c r="F230" s="1"/>
  <c r="G228"/>
  <c r="G227" s="1"/>
  <c r="G226" s="1"/>
  <c r="F228"/>
  <c r="F227" s="1"/>
  <c r="F226" s="1"/>
  <c r="G223"/>
  <c r="G222" s="1"/>
  <c r="G221" s="1"/>
  <c r="G220" s="1"/>
  <c r="F223"/>
  <c r="F222" s="1"/>
  <c r="F221" s="1"/>
  <c r="F220" s="1"/>
  <c r="G215"/>
  <c r="G214" s="1"/>
  <c r="G213" s="1"/>
  <c r="G212" s="1"/>
  <c r="F215"/>
  <c r="F214" s="1"/>
  <c r="F213" s="1"/>
  <c r="F212" s="1"/>
  <c r="G210"/>
  <c r="G209" s="1"/>
  <c r="F210"/>
  <c r="F209" s="1"/>
  <c r="G207"/>
  <c r="G206" s="1"/>
  <c r="F207"/>
  <c r="F206" s="1"/>
  <c r="G204"/>
  <c r="G203" s="1"/>
  <c r="F204"/>
  <c r="F203" s="1"/>
  <c r="G200"/>
  <c r="G199" s="1"/>
  <c r="F200"/>
  <c r="F199" s="1"/>
  <c r="G197"/>
  <c r="G196" s="1"/>
  <c r="F197"/>
  <c r="F196" s="1"/>
  <c r="G192"/>
  <c r="G191" s="1"/>
  <c r="F192"/>
  <c r="F191" s="1"/>
  <c r="G189"/>
  <c r="G188" s="1"/>
  <c r="F189"/>
  <c r="F188" s="1"/>
  <c r="G186"/>
  <c r="G185" s="1"/>
  <c r="F186"/>
  <c r="F185" s="1"/>
  <c r="G181"/>
  <c r="F181"/>
  <c r="G179"/>
  <c r="F179"/>
  <c r="G176"/>
  <c r="G175" s="1"/>
  <c r="F176"/>
  <c r="F175" s="1"/>
  <c r="G170"/>
  <c r="G169" s="1"/>
  <c r="F170"/>
  <c r="F169" s="1"/>
  <c r="G167"/>
  <c r="G166" s="1"/>
  <c r="F167"/>
  <c r="F166" s="1"/>
  <c r="G161"/>
  <c r="G160" s="1"/>
  <c r="F161"/>
  <c r="F160" s="1"/>
  <c r="G158"/>
  <c r="G157" s="1"/>
  <c r="F158"/>
  <c r="F157" s="1"/>
  <c r="F156" s="1"/>
  <c r="F155" s="1"/>
  <c r="F154" s="1"/>
  <c r="G152"/>
  <c r="G151" s="1"/>
  <c r="G150" s="1"/>
  <c r="G149" s="1"/>
  <c r="G148" s="1"/>
  <c r="F152"/>
  <c r="F151" s="1"/>
  <c r="F150" s="1"/>
  <c r="F149" s="1"/>
  <c r="F148" s="1"/>
  <c r="G145"/>
  <c r="G144" s="1"/>
  <c r="G143" s="1"/>
  <c r="G142" s="1"/>
  <c r="G141" s="1"/>
  <c r="F145"/>
  <c r="F144" s="1"/>
  <c r="F143" s="1"/>
  <c r="F142" s="1"/>
  <c r="F141" s="1"/>
  <c r="G139"/>
  <c r="G138" s="1"/>
  <c r="G137" s="1"/>
  <c r="G136" s="1"/>
  <c r="G135" s="1"/>
  <c r="F139"/>
  <c r="F138" s="1"/>
  <c r="F137" s="1"/>
  <c r="F136" s="1"/>
  <c r="F135" s="1"/>
  <c r="G132"/>
  <c r="G131" s="1"/>
  <c r="G130" s="1"/>
  <c r="G129" s="1"/>
  <c r="F132"/>
  <c r="F131" s="1"/>
  <c r="F130" s="1"/>
  <c r="F129" s="1"/>
  <c r="G127"/>
  <c r="F127"/>
  <c r="G125"/>
  <c r="F125"/>
  <c r="G122"/>
  <c r="G121" s="1"/>
  <c r="F122"/>
  <c r="F121" s="1"/>
  <c r="G118"/>
  <c r="F118"/>
  <c r="G116"/>
  <c r="F116"/>
  <c r="G114"/>
  <c r="F114"/>
  <c r="F113" s="1"/>
  <c r="F112" s="1"/>
  <c r="F111" s="1"/>
  <c r="F110" s="1"/>
  <c r="G107"/>
  <c r="G106" s="1"/>
  <c r="G105" s="1"/>
  <c r="G104" s="1"/>
  <c r="F107"/>
  <c r="F106" s="1"/>
  <c r="F105" s="1"/>
  <c r="F104" s="1"/>
  <c r="G102"/>
  <c r="G101" s="1"/>
  <c r="G100" s="1"/>
  <c r="G99" s="1"/>
  <c r="G98" s="1"/>
  <c r="F102"/>
  <c r="F101" s="1"/>
  <c r="F100" s="1"/>
  <c r="F99" s="1"/>
  <c r="F98" s="1"/>
  <c r="G96"/>
  <c r="F96"/>
  <c r="G94"/>
  <c r="F94"/>
  <c r="F91" s="1"/>
  <c r="F90" s="1"/>
  <c r="F89" s="1"/>
  <c r="G92"/>
  <c r="F92"/>
  <c r="G85"/>
  <c r="F85"/>
  <c r="G80"/>
  <c r="F80"/>
  <c r="G78"/>
  <c r="G77" s="1"/>
  <c r="F78"/>
  <c r="F77" s="1"/>
  <c r="G75"/>
  <c r="F75"/>
  <c r="G73"/>
  <c r="F73"/>
  <c r="F72" s="1"/>
  <c r="G68"/>
  <c r="G67" s="1"/>
  <c r="G66" s="1"/>
  <c r="G65" s="1"/>
  <c r="F68"/>
  <c r="F67" s="1"/>
  <c r="F66" s="1"/>
  <c r="F65" s="1"/>
  <c r="G62"/>
  <c r="G61" s="1"/>
  <c r="G60" s="1"/>
  <c r="G59" s="1"/>
  <c r="G58" s="1"/>
  <c r="F62"/>
  <c r="F61" s="1"/>
  <c r="F60" s="1"/>
  <c r="F59" s="1"/>
  <c r="F58" s="1"/>
  <c r="G56"/>
  <c r="F56"/>
  <c r="G54"/>
  <c r="G53" s="1"/>
  <c r="G52" s="1"/>
  <c r="G51" s="1"/>
  <c r="G50" s="1"/>
  <c r="F54"/>
  <c r="F53" s="1"/>
  <c r="F52" s="1"/>
  <c r="F51" s="1"/>
  <c r="F50" s="1"/>
  <c r="G48"/>
  <c r="F48"/>
  <c r="G46"/>
  <c r="G43" s="1"/>
  <c r="G42" s="1"/>
  <c r="G41" s="1"/>
  <c r="F46"/>
  <c r="G44"/>
  <c r="F44"/>
  <c r="G39"/>
  <c r="G38" s="1"/>
  <c r="G37" s="1"/>
  <c r="G36" s="1"/>
  <c r="F39"/>
  <c r="F38" s="1"/>
  <c r="F37" s="1"/>
  <c r="F36" s="1"/>
  <c r="G32"/>
  <c r="F32"/>
  <c r="G30"/>
  <c r="F30"/>
  <c r="G28"/>
  <c r="F28"/>
  <c r="D23"/>
  <c r="E23" s="1"/>
  <c r="D22" i="264"/>
  <c r="E22" s="1"/>
  <c r="F22" s="1"/>
  <c r="J27" i="272"/>
  <c r="K27"/>
  <c r="K20"/>
  <c r="J20"/>
  <c r="K25"/>
  <c r="J25"/>
  <c r="F67" i="269"/>
  <c r="E67"/>
  <c r="F63"/>
  <c r="E63"/>
  <c r="F60"/>
  <c r="E60"/>
  <c r="F56"/>
  <c r="E56"/>
  <c r="F53"/>
  <c r="E53"/>
  <c r="F46"/>
  <c r="E46"/>
  <c r="F43"/>
  <c r="E43"/>
  <c r="F34"/>
  <c r="E34"/>
  <c r="F31"/>
  <c r="E31"/>
  <c r="F29"/>
  <c r="E29"/>
  <c r="C20"/>
  <c r="D20" s="1"/>
  <c r="E62" i="266"/>
  <c r="C19"/>
  <c r="D19" s="1"/>
  <c r="D18" i="273"/>
  <c r="C18"/>
  <c r="K49" i="272"/>
  <c r="J49"/>
  <c r="K48"/>
  <c r="J48"/>
  <c r="K46"/>
  <c r="J46"/>
  <c r="K45"/>
  <c r="K44" s="1"/>
  <c r="J45"/>
  <c r="J44"/>
  <c r="K42"/>
  <c r="K41" s="1"/>
  <c r="J42"/>
  <c r="J40" s="1"/>
  <c r="K40"/>
  <c r="K37" s="1"/>
  <c r="J38"/>
  <c r="K33"/>
  <c r="J33"/>
  <c r="K31"/>
  <c r="J31"/>
  <c r="K29"/>
  <c r="J29"/>
  <c r="K28"/>
  <c r="J28"/>
  <c r="D30" i="271"/>
  <c r="C30"/>
  <c r="D21"/>
  <c r="C21"/>
  <c r="H1129" i="265"/>
  <c r="H1128" s="1"/>
  <c r="H1127" s="1"/>
  <c r="H1126" s="1"/>
  <c r="H1125" s="1"/>
  <c r="H1124" s="1"/>
  <c r="H1123" s="1"/>
  <c r="H1122" s="1"/>
  <c r="H1120"/>
  <c r="H1119" s="1"/>
  <c r="H1118" s="1"/>
  <c r="H1117" s="1"/>
  <c r="H1115"/>
  <c r="H1114" s="1"/>
  <c r="H1113" s="1"/>
  <c r="H1112"/>
  <c r="H1108"/>
  <c r="H1107" s="1"/>
  <c r="H1106" s="1"/>
  <c r="H1104"/>
  <c r="H1103" s="1"/>
  <c r="H1101"/>
  <c r="H1100" s="1"/>
  <c r="H1098"/>
  <c r="H1097" s="1"/>
  <c r="H1091"/>
  <c r="H1090" s="1"/>
  <c r="H1088"/>
  <c r="H1087" s="1"/>
  <c r="H1084"/>
  <c r="H1083" s="1"/>
  <c r="H1082" s="1"/>
  <c r="H1080"/>
  <c r="H1079" s="1"/>
  <c r="H1078" s="1"/>
  <c r="H1076"/>
  <c r="H1075" s="1"/>
  <c r="H1073"/>
  <c r="H1072" s="1"/>
  <c r="H1065"/>
  <c r="H1064"/>
  <c r="H1063" s="1"/>
  <c r="H1062" s="1"/>
  <c r="H1061" s="1"/>
  <c r="H1059"/>
  <c r="H1058" s="1"/>
  <c r="H1057" s="1"/>
  <c r="H1056" s="1"/>
  <c r="H1055" s="1"/>
  <c r="H1053"/>
  <c r="H1052"/>
  <c r="H1051" s="1"/>
  <c r="H1050"/>
  <c r="H1049" s="1"/>
  <c r="H1048" s="1"/>
  <c r="H1044" s="1"/>
  <c r="H1043" s="1"/>
  <c r="H1042" s="1"/>
  <c r="H1046"/>
  <c r="H1045" s="1"/>
  <c r="H1039"/>
  <c r="H1038" s="1"/>
  <c r="H1037" s="1"/>
  <c r="H1036" s="1"/>
  <c r="H1035" s="1"/>
  <c r="H1033"/>
  <c r="H1032"/>
  <c r="H1030"/>
  <c r="H1029" s="1"/>
  <c r="H1022"/>
  <c r="H1021" s="1"/>
  <c r="H1020" s="1"/>
  <c r="H1019" s="1"/>
  <c r="H1018" s="1"/>
  <c r="H1017" s="1"/>
  <c r="H1015"/>
  <c r="H1014" s="1"/>
  <c r="H1013" s="1"/>
  <c r="H1011"/>
  <c r="H1010" s="1"/>
  <c r="H1008"/>
  <c r="H1007" s="1"/>
  <c r="H998"/>
  <c r="H997" s="1"/>
  <c r="H996" s="1"/>
  <c r="H993"/>
  <c r="H991"/>
  <c r="H987"/>
  <c r="H985"/>
  <c r="H981"/>
  <c r="H979"/>
  <c r="H973"/>
  <c r="H972" s="1"/>
  <c r="H971" s="1"/>
  <c r="H970" s="1"/>
  <c r="H968"/>
  <c r="H967" s="1"/>
  <c r="H966" s="1"/>
  <c r="H965" s="1"/>
  <c r="H961"/>
  <c r="H960" s="1"/>
  <c r="H959" s="1"/>
  <c r="H958" s="1"/>
  <c r="H957" s="1"/>
  <c r="H956" s="1"/>
  <c r="H953"/>
  <c r="H952" s="1"/>
  <c r="H951" s="1"/>
  <c r="H950" s="1"/>
  <c r="H948"/>
  <c r="H947" s="1"/>
  <c r="H946" s="1"/>
  <c r="H945" s="1"/>
  <c r="H942"/>
  <c r="H940"/>
  <c r="H938"/>
  <c r="H936"/>
  <c r="H935" s="1"/>
  <c r="H934" s="1"/>
  <c r="H928"/>
  <c r="H927" s="1"/>
  <c r="H926" s="1"/>
  <c r="H925" s="1"/>
  <c r="H924" s="1"/>
  <c r="H922"/>
  <c r="H921" s="1"/>
  <c r="H919"/>
  <c r="H918" s="1"/>
  <c r="H916"/>
  <c r="H915" s="1"/>
  <c r="H913"/>
  <c r="H912" s="1"/>
  <c r="H907"/>
  <c r="H906" s="1"/>
  <c r="H902" s="1"/>
  <c r="H901" s="1"/>
  <c r="H904"/>
  <c r="H903" s="1"/>
  <c r="H900"/>
  <c r="H899"/>
  <c r="H896"/>
  <c r="H894" s="1"/>
  <c r="H893" s="1"/>
  <c r="H895"/>
  <c r="H889"/>
  <c r="H888" s="1"/>
  <c r="H886"/>
  <c r="H885" s="1"/>
  <c r="H880"/>
  <c r="H879" s="1"/>
  <c r="H877"/>
  <c r="H876" s="1"/>
  <c r="H869"/>
  <c r="H868" s="1"/>
  <c r="H866"/>
  <c r="H865" s="1"/>
  <c r="H861"/>
  <c r="H860" s="1"/>
  <c r="H859" s="1"/>
  <c r="H858" s="1"/>
  <c r="H842"/>
  <c r="H841" s="1"/>
  <c r="H840" s="1"/>
  <c r="H839" s="1"/>
  <c r="H838" s="1"/>
  <c r="H835"/>
  <c r="H834" s="1"/>
  <c r="H833" s="1"/>
  <c r="H832" s="1"/>
  <c r="H831" s="1"/>
  <c r="H828"/>
  <c r="H827" s="1"/>
  <c r="H826" s="1"/>
  <c r="H825" s="1"/>
  <c r="H823"/>
  <c r="H822" s="1"/>
  <c r="H821" s="1"/>
  <c r="H820" s="1"/>
  <c r="H816"/>
  <c r="H815" s="1"/>
  <c r="H813"/>
  <c r="H812" s="1"/>
  <c r="H811" s="1"/>
  <c r="H810"/>
  <c r="H809"/>
  <c r="H802"/>
  <c r="H801" s="1"/>
  <c r="H799"/>
  <c r="H798" s="1"/>
  <c r="H795"/>
  <c r="H794" s="1"/>
  <c r="H793" s="1"/>
  <c r="H788"/>
  <c r="H787" s="1"/>
  <c r="H786" s="1"/>
  <c r="H785" s="1"/>
  <c r="H784" s="1"/>
  <c r="H783" s="1"/>
  <c r="H780"/>
  <c r="H779" s="1"/>
  <c r="H778" s="1"/>
  <c r="H776"/>
  <c r="H775" s="1"/>
  <c r="H774" s="1"/>
  <c r="H772"/>
  <c r="H771" s="1"/>
  <c r="H769"/>
  <c r="H768" s="1"/>
  <c r="H764"/>
  <c r="H763" s="1"/>
  <c r="H762" s="1"/>
  <c r="H761" s="1"/>
  <c r="H760" s="1"/>
  <c r="H759" s="1"/>
  <c r="H756"/>
  <c r="H755"/>
  <c r="H754" s="1"/>
  <c r="H751"/>
  <c r="H750" s="1"/>
  <c r="H748"/>
  <c r="H747" s="1"/>
  <c r="H745"/>
  <c r="H744" s="1"/>
  <c r="H742"/>
  <c r="H741" s="1"/>
  <c r="H736"/>
  <c r="H735" s="1"/>
  <c r="H734" s="1"/>
  <c r="H732"/>
  <c r="H731" s="1"/>
  <c r="H729"/>
  <c r="H728" s="1"/>
  <c r="H722"/>
  <c r="H721" s="1"/>
  <c r="H720" s="1"/>
  <c r="H719" s="1"/>
  <c r="H717"/>
  <c r="H716" s="1"/>
  <c r="H715" s="1"/>
  <c r="H714" s="1"/>
  <c r="H713"/>
  <c r="H712" s="1"/>
  <c r="H711" s="1"/>
  <c r="H709"/>
  <c r="H708" s="1"/>
  <c r="H705"/>
  <c r="H704" s="1"/>
  <c r="H703"/>
  <c r="H702" s="1"/>
  <c r="H701" s="1"/>
  <c r="H696"/>
  <c r="H695" s="1"/>
  <c r="H689"/>
  <c r="H688" s="1"/>
  <c r="H686"/>
  <c r="H685" s="1"/>
  <c r="H682"/>
  <c r="H681" s="1"/>
  <c r="H680" s="1"/>
  <c r="H672"/>
  <c r="H671" s="1"/>
  <c r="H670" s="1"/>
  <c r="G672"/>
  <c r="G671" s="1"/>
  <c r="G670" s="1"/>
  <c r="G669" s="1"/>
  <c r="H664"/>
  <c r="G664"/>
  <c r="G661" s="1"/>
  <c r="H662"/>
  <c r="G662"/>
  <c r="H659"/>
  <c r="H658" s="1"/>
  <c r="G659"/>
  <c r="G658" s="1"/>
  <c r="H654"/>
  <c r="H653" s="1"/>
  <c r="G654"/>
  <c r="G653"/>
  <c r="H651"/>
  <c r="H650" s="1"/>
  <c r="H649" s="1"/>
  <c r="G651"/>
  <c r="G650" s="1"/>
  <c r="H647"/>
  <c r="H646" s="1"/>
  <c r="H645" s="1"/>
  <c r="G647"/>
  <c r="G646" s="1"/>
  <c r="G645" s="1"/>
  <c r="H641"/>
  <c r="H640" s="1"/>
  <c r="G641"/>
  <c r="G640" s="1"/>
  <c r="H638"/>
  <c r="H637" s="1"/>
  <c r="G638"/>
  <c r="G637" s="1"/>
  <c r="G636" s="1"/>
  <c r="H634"/>
  <c r="H633" s="1"/>
  <c r="G634"/>
  <c r="G633" s="1"/>
  <c r="H631"/>
  <c r="H630" s="1"/>
  <c r="G631"/>
  <c r="G630" s="1"/>
  <c r="G629" s="1"/>
  <c r="H627"/>
  <c r="H626" s="1"/>
  <c r="H625" s="1"/>
  <c r="G627"/>
  <c r="G626" s="1"/>
  <c r="G625" s="1"/>
  <c r="H621"/>
  <c r="H620" s="1"/>
  <c r="G621"/>
  <c r="G620" s="1"/>
  <c r="H618"/>
  <c r="H617" s="1"/>
  <c r="G618"/>
  <c r="G617" s="1"/>
  <c r="H611"/>
  <c r="H610"/>
  <c r="H609" s="1"/>
  <c r="G611"/>
  <c r="G610" s="1"/>
  <c r="G609" s="1"/>
  <c r="H608"/>
  <c r="H607" s="1"/>
  <c r="H606" s="1"/>
  <c r="H605" s="1"/>
  <c r="G608"/>
  <c r="G607" s="1"/>
  <c r="G606" s="1"/>
  <c r="G605" s="1"/>
  <c r="H604"/>
  <c r="H603" s="1"/>
  <c r="H602" s="1"/>
  <c r="H601" s="1"/>
  <c r="G604"/>
  <c r="G603" s="1"/>
  <c r="G602" s="1"/>
  <c r="G601" s="1"/>
  <c r="H599"/>
  <c r="H598" s="1"/>
  <c r="H597" s="1"/>
  <c r="G599"/>
  <c r="G598"/>
  <c r="G597" s="1"/>
  <c r="H595"/>
  <c r="H594" s="1"/>
  <c r="H593" s="1"/>
  <c r="G595"/>
  <c r="G594" s="1"/>
  <c r="G593" s="1"/>
  <c r="H592"/>
  <c r="H591" s="1"/>
  <c r="H590" s="1"/>
  <c r="H589" s="1"/>
  <c r="G592"/>
  <c r="G591" s="1"/>
  <c r="G590" s="1"/>
  <c r="G589" s="1"/>
  <c r="H584"/>
  <c r="H583" s="1"/>
  <c r="H582" s="1"/>
  <c r="H581" s="1"/>
  <c r="G584"/>
  <c r="G583" s="1"/>
  <c r="G582" s="1"/>
  <c r="G581" s="1"/>
  <c r="H579"/>
  <c r="H578" s="1"/>
  <c r="G579"/>
  <c r="G578" s="1"/>
  <c r="H577"/>
  <c r="H576" s="1"/>
  <c r="H575" s="1"/>
  <c r="G577"/>
  <c r="G576" s="1"/>
  <c r="G575" s="1"/>
  <c r="H572"/>
  <c r="H571" s="1"/>
  <c r="H570" s="1"/>
  <c r="G572"/>
  <c r="G571" s="1"/>
  <c r="G570" s="1"/>
  <c r="H565"/>
  <c r="H564" s="1"/>
  <c r="H563" s="1"/>
  <c r="G565"/>
  <c r="G564" s="1"/>
  <c r="G563" s="1"/>
  <c r="H561"/>
  <c r="H560" s="1"/>
  <c r="G561"/>
  <c r="G560" s="1"/>
  <c r="H558"/>
  <c r="H557" s="1"/>
  <c r="G558"/>
  <c r="G557" s="1"/>
  <c r="H552"/>
  <c r="H551" s="1"/>
  <c r="H550" s="1"/>
  <c r="H549" s="1"/>
  <c r="H548" s="1"/>
  <c r="G552"/>
  <c r="G551" s="1"/>
  <c r="G550" s="1"/>
  <c r="G549" s="1"/>
  <c r="G548" s="1"/>
  <c r="H544"/>
  <c r="H543" s="1"/>
  <c r="G544"/>
  <c r="G543" s="1"/>
  <c r="H541"/>
  <c r="H540" s="1"/>
  <c r="G541"/>
  <c r="G540" s="1"/>
  <c r="G539" s="1"/>
  <c r="H537"/>
  <c r="H536" s="1"/>
  <c r="H535" s="1"/>
  <c r="G537"/>
  <c r="G536" s="1"/>
  <c r="G535" s="1"/>
  <c r="H530"/>
  <c r="H529" s="1"/>
  <c r="H528" s="1"/>
  <c r="G530"/>
  <c r="G529" s="1"/>
  <c r="G528" s="1"/>
  <c r="H526"/>
  <c r="G526"/>
  <c r="H524"/>
  <c r="G524"/>
  <c r="H522"/>
  <c r="H521" s="1"/>
  <c r="H520" s="1"/>
  <c r="G522"/>
  <c r="G521" s="1"/>
  <c r="G520" s="1"/>
  <c r="H513"/>
  <c r="H512" s="1"/>
  <c r="H511" s="1"/>
  <c r="G513"/>
  <c r="G512" s="1"/>
  <c r="G511" s="1"/>
  <c r="H509"/>
  <c r="H508" s="1"/>
  <c r="H507" s="1"/>
  <c r="G509"/>
  <c r="G508" s="1"/>
  <c r="G507" s="1"/>
  <c r="H504"/>
  <c r="H503" s="1"/>
  <c r="H502" s="1"/>
  <c r="H501" s="1"/>
  <c r="G504"/>
  <c r="G503" s="1"/>
  <c r="G502" s="1"/>
  <c r="G501" s="1"/>
  <c r="H496"/>
  <c r="H495" s="1"/>
  <c r="H494" s="1"/>
  <c r="H493" s="1"/>
  <c r="G496"/>
  <c r="G495" s="1"/>
  <c r="G494" s="1"/>
  <c r="G493" s="1"/>
  <c r="H491"/>
  <c r="H490" s="1"/>
  <c r="G491"/>
  <c r="G490" s="1"/>
  <c r="H488"/>
  <c r="H487" s="1"/>
  <c r="G488"/>
  <c r="G487" s="1"/>
  <c r="H485"/>
  <c r="H484" s="1"/>
  <c r="G485"/>
  <c r="G484" s="1"/>
  <c r="H481"/>
  <c r="H480" s="1"/>
  <c r="G481"/>
  <c r="G480" s="1"/>
  <c r="H478"/>
  <c r="H477" s="1"/>
  <c r="G478"/>
  <c r="G477" s="1"/>
  <c r="H473"/>
  <c r="H472" s="1"/>
  <c r="G473"/>
  <c r="G472" s="1"/>
  <c r="H470"/>
  <c r="H469" s="1"/>
  <c r="G470"/>
  <c r="G469" s="1"/>
  <c r="H467"/>
  <c r="H466" s="1"/>
  <c r="G467"/>
  <c r="G466" s="1"/>
  <c r="H462"/>
  <c r="G462"/>
  <c r="H460"/>
  <c r="G460"/>
  <c r="H457"/>
  <c r="H456" s="1"/>
  <c r="G457"/>
  <c r="G456" s="1"/>
  <c r="H451"/>
  <c r="H450" s="1"/>
  <c r="G451"/>
  <c r="G450" s="1"/>
  <c r="H448"/>
  <c r="H447" s="1"/>
  <c r="G448"/>
  <c r="G447" s="1"/>
  <c r="G446" s="1"/>
  <c r="G445" s="1"/>
  <c r="G444" s="1"/>
  <c r="H442"/>
  <c r="H441" s="1"/>
  <c r="G442"/>
  <c r="G441" s="1"/>
  <c r="H439"/>
  <c r="H438" s="1"/>
  <c r="H437" s="1"/>
  <c r="H436" s="1"/>
  <c r="H435" s="1"/>
  <c r="G439"/>
  <c r="G438" s="1"/>
  <c r="G437" s="1"/>
  <c r="G436" s="1"/>
  <c r="G435" s="1"/>
  <c r="H433"/>
  <c r="H432" s="1"/>
  <c r="H431" s="1"/>
  <c r="H430" s="1"/>
  <c r="H429" s="1"/>
  <c r="G433"/>
  <c r="G432" s="1"/>
  <c r="G431" s="1"/>
  <c r="G430" s="1"/>
  <c r="G429" s="1"/>
  <c r="H426"/>
  <c r="H425" s="1"/>
  <c r="H424" s="1"/>
  <c r="H423" s="1"/>
  <c r="G426"/>
  <c r="G425" s="1"/>
  <c r="G424" s="1"/>
  <c r="G423" s="1"/>
  <c r="H421"/>
  <c r="H420" s="1"/>
  <c r="H419" s="1"/>
  <c r="H418" s="1"/>
  <c r="H417" s="1"/>
  <c r="G421"/>
  <c r="G420" s="1"/>
  <c r="G419" s="1"/>
  <c r="G418" s="1"/>
  <c r="G417" s="1"/>
  <c r="H415"/>
  <c r="G415"/>
  <c r="H414"/>
  <c r="H413"/>
  <c r="G414"/>
  <c r="G413" s="1"/>
  <c r="H411"/>
  <c r="G411"/>
  <c r="H404"/>
  <c r="G404"/>
  <c r="G400"/>
  <c r="G399" s="1"/>
  <c r="H399"/>
  <c r="H398"/>
  <c r="H397" s="1"/>
  <c r="G398"/>
  <c r="G397" s="1"/>
  <c r="H394"/>
  <c r="G394"/>
  <c r="H392"/>
  <c r="G392"/>
  <c r="H387"/>
  <c r="H386" s="1"/>
  <c r="H385" s="1"/>
  <c r="H384" s="1"/>
  <c r="G387"/>
  <c r="G386" s="1"/>
  <c r="G385" s="1"/>
  <c r="G384" s="1"/>
  <c r="H381"/>
  <c r="H380" s="1"/>
  <c r="H379" s="1"/>
  <c r="H378" s="1"/>
  <c r="H377" s="1"/>
  <c r="G381"/>
  <c r="G380" s="1"/>
  <c r="G379" s="1"/>
  <c r="G378" s="1"/>
  <c r="G377" s="1"/>
  <c r="H375"/>
  <c r="G375"/>
  <c r="H373"/>
  <c r="G373"/>
  <c r="G372" s="1"/>
  <c r="G371" s="1"/>
  <c r="G370" s="1"/>
  <c r="G369" s="1"/>
  <c r="H367"/>
  <c r="G367"/>
  <c r="H366"/>
  <c r="H365" s="1"/>
  <c r="G366"/>
  <c r="G365" s="1"/>
  <c r="H364"/>
  <c r="H363" s="1"/>
  <c r="G364"/>
  <c r="G363" s="1"/>
  <c r="H358"/>
  <c r="H357" s="1"/>
  <c r="H356" s="1"/>
  <c r="H355" s="1"/>
  <c r="G358"/>
  <c r="G357" s="1"/>
  <c r="G356" s="1"/>
  <c r="G355" s="1"/>
  <c r="H349"/>
  <c r="H348" s="1"/>
  <c r="H347" s="1"/>
  <c r="H346" s="1"/>
  <c r="H345" s="1"/>
  <c r="H344" s="1"/>
  <c r="H343" s="1"/>
  <c r="G349"/>
  <c r="G348" s="1"/>
  <c r="G347" s="1"/>
  <c r="G346" s="1"/>
  <c r="G345" s="1"/>
  <c r="G344" s="1"/>
  <c r="G343" s="1"/>
  <c r="H342"/>
  <c r="H341" s="1"/>
  <c r="G342"/>
  <c r="G341" s="1"/>
  <c r="H340"/>
  <c r="H339" s="1"/>
  <c r="G340"/>
  <c r="G339" s="1"/>
  <c r="H337"/>
  <c r="H336" s="1"/>
  <c r="H335" s="1"/>
  <c r="G337"/>
  <c r="G336" s="1"/>
  <c r="G335" s="1"/>
  <c r="H329"/>
  <c r="H328" s="1"/>
  <c r="H327" s="1"/>
  <c r="H326" s="1"/>
  <c r="H325" s="1"/>
  <c r="H324" s="1"/>
  <c r="H323" s="1"/>
  <c r="G329"/>
  <c r="G328" s="1"/>
  <c r="G327" s="1"/>
  <c r="G326" s="1"/>
  <c r="G325" s="1"/>
  <c r="G324" s="1"/>
  <c r="G323" s="1"/>
  <c r="H321"/>
  <c r="G321"/>
  <c r="H319"/>
  <c r="G319"/>
  <c r="H318"/>
  <c r="H317" s="1"/>
  <c r="G318"/>
  <c r="G317" s="1"/>
  <c r="H310"/>
  <c r="G310"/>
  <c r="H308"/>
  <c r="G308"/>
  <c r="H300"/>
  <c r="G300"/>
  <c r="H298"/>
  <c r="G298"/>
  <c r="H296"/>
  <c r="G296"/>
  <c r="H293"/>
  <c r="G293"/>
  <c r="H291"/>
  <c r="G291"/>
  <c r="H287"/>
  <c r="G287"/>
  <c r="H286"/>
  <c r="H285" s="1"/>
  <c r="G286"/>
  <c r="G285" s="1"/>
  <c r="H283"/>
  <c r="G283"/>
  <c r="H278"/>
  <c r="H277" s="1"/>
  <c r="H276" s="1"/>
  <c r="H275" s="1"/>
  <c r="G278"/>
  <c r="G277" s="1"/>
  <c r="G276" s="1"/>
  <c r="G275" s="1"/>
  <c r="H272"/>
  <c r="G272"/>
  <c r="H270"/>
  <c r="H269" s="1"/>
  <c r="H268" s="1"/>
  <c r="G270"/>
  <c r="H266"/>
  <c r="H265" s="1"/>
  <c r="H264" s="1"/>
  <c r="G266"/>
  <c r="G265" s="1"/>
  <c r="G264" s="1"/>
  <c r="H259"/>
  <c r="H258" s="1"/>
  <c r="H257" s="1"/>
  <c r="H256" s="1"/>
  <c r="H255" s="1"/>
  <c r="H254" s="1"/>
  <c r="G259"/>
  <c r="G258" s="1"/>
  <c r="G257" s="1"/>
  <c r="G256" s="1"/>
  <c r="G255" s="1"/>
  <c r="G254" s="1"/>
  <c r="H252"/>
  <c r="H251" s="1"/>
  <c r="G252"/>
  <c r="G251" s="1"/>
  <c r="H249"/>
  <c r="H248" s="1"/>
  <c r="G249"/>
  <c r="G248" s="1"/>
  <c r="H246"/>
  <c r="H245" s="1"/>
  <c r="G246"/>
  <c r="G245" s="1"/>
  <c r="H240"/>
  <c r="H239" s="1"/>
  <c r="H238" s="1"/>
  <c r="G240"/>
  <c r="G239" s="1"/>
  <c r="G238" s="1"/>
  <c r="H236"/>
  <c r="H235" s="1"/>
  <c r="H234" s="1"/>
  <c r="G236"/>
  <c r="G235" s="1"/>
  <c r="G234" s="1"/>
  <c r="G233" s="1"/>
  <c r="G232" s="1"/>
  <c r="H229"/>
  <c r="H228" s="1"/>
  <c r="H227" s="1"/>
  <c r="G229"/>
  <c r="G228" s="1"/>
  <c r="G227" s="1"/>
  <c r="H224"/>
  <c r="H223" s="1"/>
  <c r="H222" s="1"/>
  <c r="H221" s="1"/>
  <c r="G224"/>
  <c r="G223" s="1"/>
  <c r="G222" s="1"/>
  <c r="G221" s="1"/>
  <c r="H219"/>
  <c r="H218" s="1"/>
  <c r="H217" s="1"/>
  <c r="H216" s="1"/>
  <c r="G219"/>
  <c r="G218" s="1"/>
  <c r="G217" s="1"/>
  <c r="G216" s="1"/>
  <c r="H213"/>
  <c r="H212" s="1"/>
  <c r="H211" s="1"/>
  <c r="H210" s="1"/>
  <c r="G213"/>
  <c r="G212" s="1"/>
  <c r="G211" s="1"/>
  <c r="G210" s="1"/>
  <c r="H208"/>
  <c r="H207" s="1"/>
  <c r="G208"/>
  <c r="G207" s="1"/>
  <c r="H205"/>
  <c r="H204" s="1"/>
  <c r="G205"/>
  <c r="G204" s="1"/>
  <c r="H202"/>
  <c r="H201" s="1"/>
  <c r="G202"/>
  <c r="G201" s="1"/>
  <c r="H199"/>
  <c r="H198" s="1"/>
  <c r="G199"/>
  <c r="G198" s="1"/>
  <c r="H189"/>
  <c r="H188" s="1"/>
  <c r="G189"/>
  <c r="G188"/>
  <c r="H185"/>
  <c r="H184" s="1"/>
  <c r="G185"/>
  <c r="G184" s="1"/>
  <c r="H181"/>
  <c r="H180" s="1"/>
  <c r="G181"/>
  <c r="G180" s="1"/>
  <c r="H177"/>
  <c r="H176" s="1"/>
  <c r="G177"/>
  <c r="G176" s="1"/>
  <c r="H173"/>
  <c r="H172" s="1"/>
  <c r="G173"/>
  <c r="G172" s="1"/>
  <c r="H169"/>
  <c r="H168" s="1"/>
  <c r="G169"/>
  <c r="G168" s="1"/>
  <c r="H167"/>
  <c r="G167"/>
  <c r="G165" s="1"/>
  <c r="G164" s="1"/>
  <c r="H166"/>
  <c r="G166"/>
  <c r="H162"/>
  <c r="H161" s="1"/>
  <c r="G162"/>
  <c r="G161" s="1"/>
  <c r="H156"/>
  <c r="H155" s="1"/>
  <c r="H154" s="1"/>
  <c r="H153" s="1"/>
  <c r="H152" s="1"/>
  <c r="G156"/>
  <c r="G155" s="1"/>
  <c r="G154" s="1"/>
  <c r="G153" s="1"/>
  <c r="G152" s="1"/>
  <c r="H149"/>
  <c r="H148" s="1"/>
  <c r="H147" s="1"/>
  <c r="G149"/>
  <c r="G148" s="1"/>
  <c r="G147" s="1"/>
  <c r="H144"/>
  <c r="H143" s="1"/>
  <c r="H142" s="1"/>
  <c r="G144"/>
  <c r="G143" s="1"/>
  <c r="G142" s="1"/>
  <c r="H137"/>
  <c r="H136" s="1"/>
  <c r="H135" s="1"/>
  <c r="H134" s="1"/>
  <c r="H133" s="1"/>
  <c r="G137"/>
  <c r="G136" s="1"/>
  <c r="G135" s="1"/>
  <c r="G134" s="1"/>
  <c r="G133" s="1"/>
  <c r="H130"/>
  <c r="H129" s="1"/>
  <c r="G130"/>
  <c r="G129" s="1"/>
  <c r="H126"/>
  <c r="H125" s="1"/>
  <c r="G126"/>
  <c r="G125" s="1"/>
  <c r="H124"/>
  <c r="G124"/>
  <c r="H123"/>
  <c r="G123"/>
  <c r="G122" s="1"/>
  <c r="G121" s="1"/>
  <c r="G116" s="1"/>
  <c r="G115" s="1"/>
  <c r="G114" s="1"/>
  <c r="H120"/>
  <c r="H118" s="1"/>
  <c r="H117" s="1"/>
  <c r="G118"/>
  <c r="G117" s="1"/>
  <c r="H111"/>
  <c r="H110" s="1"/>
  <c r="H109" s="1"/>
  <c r="G111"/>
  <c r="G110" s="1"/>
  <c r="G109" s="1"/>
  <c r="H106"/>
  <c r="H105" s="1"/>
  <c r="H104" s="1"/>
  <c r="G106"/>
  <c r="G105" s="1"/>
  <c r="G104" s="1"/>
  <c r="H98"/>
  <c r="H97" s="1"/>
  <c r="H96" s="1"/>
  <c r="G98"/>
  <c r="G97" s="1"/>
  <c r="G96" s="1"/>
  <c r="H94"/>
  <c r="H93" s="1"/>
  <c r="H92" s="1"/>
  <c r="G94"/>
  <c r="G93" s="1"/>
  <c r="G92" s="1"/>
  <c r="H90"/>
  <c r="H89" s="1"/>
  <c r="H88" s="1"/>
  <c r="G90"/>
  <c r="G89" s="1"/>
  <c r="G88" s="1"/>
  <c r="H81"/>
  <c r="H80" s="1"/>
  <c r="H79" s="1"/>
  <c r="H78" s="1"/>
  <c r="H77" s="1"/>
  <c r="H76" s="1"/>
  <c r="G81"/>
  <c r="G80" s="1"/>
  <c r="G79" s="1"/>
  <c r="G78" s="1"/>
  <c r="G77" s="1"/>
  <c r="G76" s="1"/>
  <c r="H74"/>
  <c r="H73" s="1"/>
  <c r="H72" s="1"/>
  <c r="H71" s="1"/>
  <c r="H70" s="1"/>
  <c r="H69" s="1"/>
  <c r="G74"/>
  <c r="G73" s="1"/>
  <c r="G72" s="1"/>
  <c r="G71" s="1"/>
  <c r="G70" s="1"/>
  <c r="G69" s="1"/>
  <c r="H68"/>
  <c r="H67" s="1"/>
  <c r="H66" s="1"/>
  <c r="H65" s="1"/>
  <c r="H64" s="1"/>
  <c r="G67"/>
  <c r="G66" s="1"/>
  <c r="G65" s="1"/>
  <c r="G64" s="1"/>
  <c r="H61"/>
  <c r="H60" s="1"/>
  <c r="H59" s="1"/>
  <c r="G61"/>
  <c r="G60" s="1"/>
  <c r="G59" s="1"/>
  <c r="H57"/>
  <c r="H56" s="1"/>
  <c r="H55" s="1"/>
  <c r="G57"/>
  <c r="G56" s="1"/>
  <c r="G55" s="1"/>
  <c r="H53"/>
  <c r="H52" s="1"/>
  <c r="H51" s="1"/>
  <c r="G53"/>
  <c r="G52" s="1"/>
  <c r="G51" s="1"/>
  <c r="H45"/>
  <c r="H44" s="1"/>
  <c r="H43" s="1"/>
  <c r="H42" s="1"/>
  <c r="H41" s="1"/>
  <c r="G45"/>
  <c r="G44" s="1"/>
  <c r="G43" s="1"/>
  <c r="G42" s="1"/>
  <c r="G41" s="1"/>
  <c r="H39"/>
  <c r="H38" s="1"/>
  <c r="H37" s="1"/>
  <c r="H36" s="1"/>
  <c r="H35" s="1"/>
  <c r="G39"/>
  <c r="G38" s="1"/>
  <c r="G37" s="1"/>
  <c r="G36" s="1"/>
  <c r="G35" s="1"/>
  <c r="G34" s="1"/>
  <c r="H33"/>
  <c r="H32" s="1"/>
  <c r="G33"/>
  <c r="G32" s="1"/>
  <c r="H30"/>
  <c r="G30"/>
  <c r="H29"/>
  <c r="H28" s="1"/>
  <c r="H27" s="1"/>
  <c r="H26" s="1"/>
  <c r="H25" s="1"/>
  <c r="H24" s="1"/>
  <c r="H23" s="1"/>
  <c r="G29"/>
  <c r="G28" s="1"/>
  <c r="B20"/>
  <c r="C20" s="1"/>
  <c r="D20" s="1"/>
  <c r="E20" s="1"/>
  <c r="F20" s="1"/>
  <c r="J23" i="261"/>
  <c r="J48"/>
  <c r="J47"/>
  <c r="J45"/>
  <c r="J44"/>
  <c r="J43" s="1"/>
  <c r="J41"/>
  <c r="J37"/>
  <c r="J32"/>
  <c r="J30"/>
  <c r="J28"/>
  <c r="J27"/>
  <c r="B20" i="255"/>
  <c r="C20" s="1"/>
  <c r="D20" s="1"/>
  <c r="E20" s="1"/>
  <c r="F20" s="1"/>
  <c r="G20" s="1"/>
  <c r="J40" i="261"/>
  <c r="J39"/>
  <c r="J25"/>
  <c r="J41" i="272"/>
  <c r="G23" i="268"/>
  <c r="K26" i="272"/>
  <c r="D164" i="274"/>
  <c r="D163" s="1"/>
  <c r="E782"/>
  <c r="E169"/>
  <c r="E458"/>
  <c r="D481"/>
  <c r="G113" i="268"/>
  <c r="G112" s="1"/>
  <c r="G111" s="1"/>
  <c r="G110" s="1"/>
  <c r="E116" i="274" l="1"/>
  <c r="E115"/>
  <c r="E114" s="1"/>
  <c r="E55"/>
  <c r="E54"/>
  <c r="D248"/>
  <c r="E629"/>
  <c r="E79"/>
  <c r="E73" s="1"/>
  <c r="D628"/>
  <c r="D803"/>
  <c r="D222"/>
  <c r="D221" s="1"/>
  <c r="D411"/>
  <c r="D502"/>
  <c r="D501" s="1"/>
  <c r="E96"/>
  <c r="E145"/>
  <c r="E144" s="1"/>
  <c r="E143" s="1"/>
  <c r="D150"/>
  <c r="D386"/>
  <c r="E417"/>
  <c r="E411" s="1"/>
  <c r="E399" s="1"/>
  <c r="E481"/>
  <c r="E486"/>
  <c r="D511"/>
  <c r="D558"/>
  <c r="D557" s="1"/>
  <c r="D599"/>
  <c r="D663"/>
  <c r="D732"/>
  <c r="D750"/>
  <c r="D745" s="1"/>
  <c r="D712" s="1"/>
  <c r="D96"/>
  <c r="D73" s="1"/>
  <c r="E278"/>
  <c r="D249"/>
  <c r="E404"/>
  <c r="E400" s="1"/>
  <c r="D486"/>
  <c r="D723"/>
  <c r="D718" s="1"/>
  <c r="E745"/>
  <c r="E435"/>
  <c r="E658"/>
  <c r="E654" s="1"/>
  <c r="E164"/>
  <c r="E163" s="1"/>
  <c r="D36"/>
  <c r="D32" s="1"/>
  <c r="D31" s="1"/>
  <c r="D22" s="1"/>
  <c r="D129"/>
  <c r="D126" s="1"/>
  <c r="D125" s="1"/>
  <c r="D114" s="1"/>
  <c r="D113" s="1"/>
  <c r="D197"/>
  <c r="D196" s="1"/>
  <c r="D191" s="1"/>
  <c r="D190" s="1"/>
  <c r="D214"/>
  <c r="D213" s="1"/>
  <c r="E351"/>
  <c r="E350" s="1"/>
  <c r="E465"/>
  <c r="E457" s="1"/>
  <c r="E424" s="1"/>
  <c r="D564"/>
  <c r="E674"/>
  <c r="E673" s="1"/>
  <c r="D54"/>
  <c r="E126"/>
  <c r="E125" s="1"/>
  <c r="D169"/>
  <c r="D236"/>
  <c r="D235" s="1"/>
  <c r="D283"/>
  <c r="D278" s="1"/>
  <c r="E506"/>
  <c r="E502" s="1"/>
  <c r="E501" s="1"/>
  <c r="E611"/>
  <c r="D115"/>
  <c r="E693"/>
  <c r="E692" s="1"/>
  <c r="E623"/>
  <c r="E622" s="1"/>
  <c r="E621" s="1"/>
  <c r="D465"/>
  <c r="D457" s="1"/>
  <c r="E86"/>
  <c r="E85" s="1"/>
  <c r="E84" s="1"/>
  <c r="D158"/>
  <c r="D157" s="1"/>
  <c r="D210"/>
  <c r="D209" s="1"/>
  <c r="D205" s="1"/>
  <c r="D204" s="1"/>
  <c r="E426"/>
  <c r="E425" s="1"/>
  <c r="E647"/>
  <c r="E646" s="1"/>
  <c r="D674"/>
  <c r="D673" s="1"/>
  <c r="G403" i="265"/>
  <c r="G402" s="1"/>
  <c r="G401" s="1"/>
  <c r="G694"/>
  <c r="H50"/>
  <c r="H49" s="1"/>
  <c r="H48" s="1"/>
  <c r="H47" s="1"/>
  <c r="H122"/>
  <c r="H121" s="1"/>
  <c r="H362"/>
  <c r="H361" s="1"/>
  <c r="H360" s="1"/>
  <c r="H354" s="1"/>
  <c r="H391"/>
  <c r="H410"/>
  <c r="H409" s="1"/>
  <c r="H408" s="1"/>
  <c r="H476"/>
  <c r="G990"/>
  <c r="G989" s="1"/>
  <c r="G976" s="1"/>
  <c r="G975" s="1"/>
  <c r="G963" s="1"/>
  <c r="G955" s="1"/>
  <c r="G894"/>
  <c r="G893" s="1"/>
  <c r="H244"/>
  <c r="H243" s="1"/>
  <c r="H242" s="1"/>
  <c r="G290"/>
  <c r="G295"/>
  <c r="G307"/>
  <c r="G306" s="1"/>
  <c r="G305" s="1"/>
  <c r="G304" s="1"/>
  <c r="G303" s="1"/>
  <c r="G302" s="1"/>
  <c r="G556"/>
  <c r="G555" s="1"/>
  <c r="G554" s="1"/>
  <c r="H661"/>
  <c r="G808"/>
  <c r="G807" s="1"/>
  <c r="G806" s="1"/>
  <c r="G805" s="1"/>
  <c r="G804" s="1"/>
  <c r="G753"/>
  <c r="G740" s="1"/>
  <c r="G739" s="1"/>
  <c r="G738" s="1"/>
  <c r="G1086"/>
  <c r="G819"/>
  <c r="G818" s="1"/>
  <c r="G657"/>
  <c r="G656" s="1"/>
  <c r="H669"/>
  <c r="H668" s="1"/>
  <c r="H727"/>
  <c r="H898"/>
  <c r="H897" s="1"/>
  <c r="H978"/>
  <c r="H977" s="1"/>
  <c r="H976" s="1"/>
  <c r="G1044"/>
  <c r="G1043" s="1"/>
  <c r="G1042" s="1"/>
  <c r="G1041" s="1"/>
  <c r="G27"/>
  <c r="G26" s="1"/>
  <c r="G25" s="1"/>
  <c r="G24" s="1"/>
  <c r="G23" s="1"/>
  <c r="H316"/>
  <c r="H315" s="1"/>
  <c r="H314" s="1"/>
  <c r="H313" s="1"/>
  <c r="H312" s="1"/>
  <c r="G616"/>
  <c r="G615" s="1"/>
  <c r="G614" s="1"/>
  <c r="H1071"/>
  <c r="G1048"/>
  <c r="G937"/>
  <c r="G933" s="1"/>
  <c r="G932" s="1"/>
  <c r="G931" s="1"/>
  <c r="H694"/>
  <c r="H693" s="1"/>
  <c r="H692" s="1"/>
  <c r="H691" s="1"/>
  <c r="H1096"/>
  <c r="H1095" s="1"/>
  <c r="H1094" s="1"/>
  <c r="H1093" s="1"/>
  <c r="H707"/>
  <c r="H990"/>
  <c r="H989" s="1"/>
  <c r="H1028"/>
  <c r="H1027" s="1"/>
  <c r="H1026" s="1"/>
  <c r="H1025" s="1"/>
  <c r="H846"/>
  <c r="H845" s="1"/>
  <c r="H844" s="1"/>
  <c r="G911"/>
  <c r="G910" s="1"/>
  <c r="G141"/>
  <c r="G140" s="1"/>
  <c r="G459"/>
  <c r="G455" s="1"/>
  <c r="G454" s="1"/>
  <c r="H523"/>
  <c r="H519" s="1"/>
  <c r="H518" s="1"/>
  <c r="H517" s="1"/>
  <c r="H516" s="1"/>
  <c r="H556"/>
  <c r="H555" s="1"/>
  <c r="H554" s="1"/>
  <c r="H574"/>
  <c r="H569" s="1"/>
  <c r="H568" s="1"/>
  <c r="H567" s="1"/>
  <c r="H629"/>
  <c r="H808"/>
  <c r="H807" s="1"/>
  <c r="H875"/>
  <c r="H874" s="1"/>
  <c r="H873" s="1"/>
  <c r="H1086"/>
  <c r="H1070" s="1"/>
  <c r="H1069" s="1"/>
  <c r="H1068" s="1"/>
  <c r="G1096"/>
  <c r="G1095" s="1"/>
  <c r="G1094" s="1"/>
  <c r="G1093" s="1"/>
  <c r="H864"/>
  <c r="H863" s="1"/>
  <c r="H857" s="1"/>
  <c r="G215"/>
  <c r="H819"/>
  <c r="H818" s="1"/>
  <c r="G944"/>
  <c r="G63"/>
  <c r="H465"/>
  <c r="H464" s="1"/>
  <c r="H506"/>
  <c r="H500" s="1"/>
  <c r="H499" s="1"/>
  <c r="H498" s="1"/>
  <c r="H588"/>
  <c r="H587" s="1"/>
  <c r="H586" s="1"/>
  <c r="G624"/>
  <c r="G623" s="1"/>
  <c r="H636"/>
  <c r="H1111"/>
  <c r="H1110" s="1"/>
  <c r="G846"/>
  <c r="G845" s="1"/>
  <c r="G844" s="1"/>
  <c r="H547"/>
  <c r="G1006"/>
  <c r="G1005" s="1"/>
  <c r="G1004" s="1"/>
  <c r="G797"/>
  <c r="G792" s="1"/>
  <c r="G791" s="1"/>
  <c r="G767"/>
  <c r="G766" s="1"/>
  <c r="G765" s="1"/>
  <c r="G758" s="1"/>
  <c r="H116"/>
  <c r="H115" s="1"/>
  <c r="H114" s="1"/>
  <c r="H165"/>
  <c r="H164" s="1"/>
  <c r="H160" s="1"/>
  <c r="H263"/>
  <c r="H262" s="1"/>
  <c r="G282"/>
  <c r="G281" s="1"/>
  <c r="H338"/>
  <c r="H334" s="1"/>
  <c r="H333" s="1"/>
  <c r="H332" s="1"/>
  <c r="H331" s="1"/>
  <c r="G362"/>
  <c r="G361" s="1"/>
  <c r="G360" s="1"/>
  <c r="G354" s="1"/>
  <c r="H372"/>
  <c r="H371" s="1"/>
  <c r="H370" s="1"/>
  <c r="H369" s="1"/>
  <c r="G391"/>
  <c r="G396"/>
  <c r="H446"/>
  <c r="H445" s="1"/>
  <c r="H444" s="1"/>
  <c r="H459"/>
  <c r="H455" s="1"/>
  <c r="H454" s="1"/>
  <c r="G649"/>
  <c r="H937"/>
  <c r="H984"/>
  <c r="H983" s="1"/>
  <c r="H995"/>
  <c r="H403"/>
  <c r="H402" s="1"/>
  <c r="H401" s="1"/>
  <c r="G898"/>
  <c r="G897" s="1"/>
  <c r="H483"/>
  <c r="H475" s="1"/>
  <c r="G574"/>
  <c r="G569" s="1"/>
  <c r="G568" s="1"/>
  <c r="G567" s="1"/>
  <c r="H806"/>
  <c r="H805" s="1"/>
  <c r="H804" s="1"/>
  <c r="H964"/>
  <c r="G902"/>
  <c r="G901" s="1"/>
  <c r="G884"/>
  <c r="G883" s="1"/>
  <c r="G684"/>
  <c r="G679" s="1"/>
  <c r="G678" s="1"/>
  <c r="G197"/>
  <c r="G196" s="1"/>
  <c r="G588"/>
  <c r="G587" s="1"/>
  <c r="G586" s="1"/>
  <c r="H753"/>
  <c r="H767"/>
  <c r="H766" s="1"/>
  <c r="H765" s="1"/>
  <c r="H758" s="1"/>
  <c r="H1006"/>
  <c r="H1005" s="1"/>
  <c r="H1004" s="1"/>
  <c r="G864"/>
  <c r="G863" s="1"/>
  <c r="G857" s="1"/>
  <c r="G727"/>
  <c r="H215"/>
  <c r="G269"/>
  <c r="G268" s="1"/>
  <c r="G263" s="1"/>
  <c r="G262" s="1"/>
  <c r="H290"/>
  <c r="H289" s="1"/>
  <c r="H295"/>
  <c r="H307"/>
  <c r="H306" s="1"/>
  <c r="H305" s="1"/>
  <c r="H304" s="1"/>
  <c r="H303" s="1"/>
  <c r="H302" s="1"/>
  <c r="G338"/>
  <c r="G334" s="1"/>
  <c r="G333" s="1"/>
  <c r="G332" s="1"/>
  <c r="G331" s="1"/>
  <c r="G523"/>
  <c r="G519" s="1"/>
  <c r="G518" s="1"/>
  <c r="G517" s="1"/>
  <c r="G516" s="1"/>
  <c r="H644"/>
  <c r="H657"/>
  <c r="H656" s="1"/>
  <c r="H797"/>
  <c r="H792" s="1"/>
  <c r="H791" s="1"/>
  <c r="H790" s="1"/>
  <c r="G1071"/>
  <c r="G1028"/>
  <c r="G1027" s="1"/>
  <c r="G1026" s="1"/>
  <c r="G1025" s="1"/>
  <c r="G964"/>
  <c r="G875"/>
  <c r="G874" s="1"/>
  <c r="G873" s="1"/>
  <c r="F651" i="268"/>
  <c r="G983"/>
  <c r="G72"/>
  <c r="G91"/>
  <c r="G90" s="1"/>
  <c r="G89" s="1"/>
  <c r="G178"/>
  <c r="G174" s="1"/>
  <c r="G173" s="1"/>
  <c r="G172" s="1"/>
  <c r="G184"/>
  <c r="G183" s="1"/>
  <c r="G195"/>
  <c r="G194" s="1"/>
  <c r="G202"/>
  <c r="G242"/>
  <c r="G293"/>
  <c r="G288" s="1"/>
  <c r="G287" s="1"/>
  <c r="G286" s="1"/>
  <c r="G719"/>
  <c r="G786"/>
  <c r="G933"/>
  <c r="G932" s="1"/>
  <c r="G931" s="1"/>
  <c r="F954"/>
  <c r="F953" s="1"/>
  <c r="F952" s="1"/>
  <c r="F951" s="1"/>
  <c r="F944" s="1"/>
  <c r="F891"/>
  <c r="F864"/>
  <c r="F791"/>
  <c r="F785" s="1"/>
  <c r="F765"/>
  <c r="F764" s="1"/>
  <c r="F459"/>
  <c r="F660"/>
  <c r="F659" s="1"/>
  <c r="F903"/>
  <c r="F178"/>
  <c r="F225"/>
  <c r="F242"/>
  <c r="F238" s="1"/>
  <c r="F237" s="1"/>
  <c r="F236" s="1"/>
  <c r="F235" s="1"/>
  <c r="G517"/>
  <c r="G516" s="1"/>
  <c r="G765"/>
  <c r="G764" s="1"/>
  <c r="G758" s="1"/>
  <c r="F871"/>
  <c r="G238"/>
  <c r="G237" s="1"/>
  <c r="G236" s="1"/>
  <c r="G235" s="1"/>
  <c r="G891"/>
  <c r="G27"/>
  <c r="G26" s="1"/>
  <c r="G25" s="1"/>
  <c r="G124"/>
  <c r="G156"/>
  <c r="G155" s="1"/>
  <c r="G154" s="1"/>
  <c r="F174"/>
  <c r="F173" s="1"/>
  <c r="G407"/>
  <c r="G402" s="1"/>
  <c r="G401" s="1"/>
  <c r="G439"/>
  <c r="G459"/>
  <c r="G458" s="1"/>
  <c r="G457" s="1"/>
  <c r="G802"/>
  <c r="G801" s="1"/>
  <c r="G800" s="1"/>
  <c r="G829"/>
  <c r="G828" s="1"/>
  <c r="G838"/>
  <c r="G837" s="1"/>
  <c r="G871"/>
  <c r="G857" s="1"/>
  <c r="G911"/>
  <c r="G910" s="1"/>
  <c r="G963"/>
  <c r="G962" s="1"/>
  <c r="G961" s="1"/>
  <c r="G960" s="1"/>
  <c r="F802"/>
  <c r="F801" s="1"/>
  <c r="F800" s="1"/>
  <c r="F750"/>
  <c r="F749" s="1"/>
  <c r="F743" s="1"/>
  <c r="F684"/>
  <c r="F683" s="1"/>
  <c r="F682" s="1"/>
  <c r="G621"/>
  <c r="G620" s="1"/>
  <c r="G811"/>
  <c r="G810" s="1"/>
  <c r="G35"/>
  <c r="G71"/>
  <c r="G70" s="1"/>
  <c r="G675"/>
  <c r="G979"/>
  <c r="G978" s="1"/>
  <c r="G977" s="1"/>
  <c r="G976" s="1"/>
  <c r="F530"/>
  <c r="F529" s="1"/>
  <c r="F528" s="1"/>
  <c r="F124"/>
  <c r="F120" s="1"/>
  <c r="F109" s="1"/>
  <c r="G258"/>
  <c r="G253" s="1"/>
  <c r="G252" s="1"/>
  <c r="G251" s="1"/>
  <c r="G359"/>
  <c r="G372"/>
  <c r="G367" s="1"/>
  <c r="G384"/>
  <c r="G380" s="1"/>
  <c r="G379" s="1"/>
  <c r="G485"/>
  <c r="G472" s="1"/>
  <c r="G471" s="1"/>
  <c r="G470" s="1"/>
  <c r="G584"/>
  <c r="G791"/>
  <c r="G785" s="1"/>
  <c r="G1021"/>
  <c r="G417"/>
  <c r="F84"/>
  <c r="F1046"/>
  <c r="F1045" s="1"/>
  <c r="F829"/>
  <c r="F828" s="1"/>
  <c r="F517"/>
  <c r="F516" s="1"/>
  <c r="F439"/>
  <c r="G392"/>
  <c r="G391" s="1"/>
  <c r="G390" s="1"/>
  <c r="F83"/>
  <c r="F82" s="1"/>
  <c r="G639"/>
  <c r="G307"/>
  <c r="G306" s="1"/>
  <c r="G305" s="1"/>
  <c r="F71"/>
  <c r="F70" s="1"/>
  <c r="F64" s="1"/>
  <c r="G750"/>
  <c r="G749" s="1"/>
  <c r="G743" s="1"/>
  <c r="G165"/>
  <c r="G164" s="1"/>
  <c r="G163" s="1"/>
  <c r="G416"/>
  <c r="G415" s="1"/>
  <c r="G414" s="1"/>
  <c r="G234"/>
  <c r="F134"/>
  <c r="F339"/>
  <c r="F338" s="1"/>
  <c r="F337" s="1"/>
  <c r="G530"/>
  <c r="G529" s="1"/>
  <c r="G528" s="1"/>
  <c r="G515" s="1"/>
  <c r="G922"/>
  <c r="F758"/>
  <c r="G499"/>
  <c r="G498" s="1"/>
  <c r="G497" s="1"/>
  <c r="G490" s="1"/>
  <c r="G565"/>
  <c r="G564" s="1"/>
  <c r="G732"/>
  <c r="G731" s="1"/>
  <c r="G730" s="1"/>
  <c r="F983"/>
  <c r="F979" s="1"/>
  <c r="F978" s="1"/>
  <c r="F977" s="1"/>
  <c r="F976" s="1"/>
  <c r="G660"/>
  <c r="G659" s="1"/>
  <c r="G905"/>
  <c r="G904" s="1"/>
  <c r="G1031"/>
  <c r="G1030" s="1"/>
  <c r="G1029" s="1"/>
  <c r="G1028" s="1"/>
  <c r="F811"/>
  <c r="F810" s="1"/>
  <c r="F778"/>
  <c r="F777" s="1"/>
  <c r="F675"/>
  <c r="F670" s="1"/>
  <c r="F669" s="1"/>
  <c r="F27"/>
  <c r="F26" s="1"/>
  <c r="F25" s="1"/>
  <c r="F43"/>
  <c r="F42" s="1"/>
  <c r="F41" s="1"/>
  <c r="F35" s="1"/>
  <c r="G84"/>
  <c r="G83" s="1"/>
  <c r="G82" s="1"/>
  <c r="G120"/>
  <c r="G109" s="1"/>
  <c r="G134"/>
  <c r="F165"/>
  <c r="F164" s="1"/>
  <c r="F163" s="1"/>
  <c r="F195"/>
  <c r="F202"/>
  <c r="F219"/>
  <c r="F218" s="1"/>
  <c r="F217" s="1"/>
  <c r="G225"/>
  <c r="G219" s="1"/>
  <c r="G218" s="1"/>
  <c r="G217" s="1"/>
  <c r="F275"/>
  <c r="F274" s="1"/>
  <c r="F273" s="1"/>
  <c r="F266" s="1"/>
  <c r="F352"/>
  <c r="F359"/>
  <c r="F372"/>
  <c r="F367" s="1"/>
  <c r="F384"/>
  <c r="F380" s="1"/>
  <c r="F379" s="1"/>
  <c r="G954"/>
  <c r="G953" s="1"/>
  <c r="G952" s="1"/>
  <c r="G951" s="1"/>
  <c r="G944" s="1"/>
  <c r="F1021"/>
  <c r="F1005" s="1"/>
  <c r="F1004" s="1"/>
  <c r="F1003" s="1"/>
  <c r="F933"/>
  <c r="F932" s="1"/>
  <c r="F931" s="1"/>
  <c r="F922"/>
  <c r="F860"/>
  <c r="F859" s="1"/>
  <c r="F858" s="1"/>
  <c r="F857" s="1"/>
  <c r="F819"/>
  <c r="F818" s="1"/>
  <c r="F639"/>
  <c r="F499"/>
  <c r="F498" s="1"/>
  <c r="F497" s="1"/>
  <c r="F490" s="1"/>
  <c r="J26" i="272"/>
  <c r="K24"/>
  <c r="K23" s="1"/>
  <c r="E55" i="266"/>
  <c r="E30"/>
  <c r="J37" i="272"/>
  <c r="E43" i="274"/>
  <c r="D43"/>
  <c r="G668" i="265"/>
  <c r="G707"/>
  <c r="G693" s="1"/>
  <c r="G692" s="1"/>
  <c r="G691" s="1"/>
  <c r="G726"/>
  <c r="G725" s="1"/>
  <c r="G1111"/>
  <c r="G1110" s="1"/>
  <c r="F960" i="268"/>
  <c r="F1031"/>
  <c r="F1030" s="1"/>
  <c r="F1029" s="1"/>
  <c r="F1028" s="1"/>
  <c r="F732"/>
  <c r="F731" s="1"/>
  <c r="F730" s="1"/>
  <c r="F407"/>
  <c r="F402" s="1"/>
  <c r="F401" s="1"/>
  <c r="F392"/>
  <c r="F391" s="1"/>
  <c r="F390" s="1"/>
  <c r="E40" i="269" s="1"/>
  <c r="E39" s="1"/>
  <c r="F472" i="268"/>
  <c r="F471" s="1"/>
  <c r="F470" s="1"/>
  <c r="F417"/>
  <c r="F838"/>
  <c r="F837" s="1"/>
  <c r="F700"/>
  <c r="F699" s="1"/>
  <c r="F621"/>
  <c r="F620" s="1"/>
  <c r="F584"/>
  <c r="F565"/>
  <c r="F564" s="1"/>
  <c r="F458"/>
  <c r="F457" s="1"/>
  <c r="J22" i="261"/>
  <c r="H1041" i="265"/>
  <c r="H1024" s="1"/>
  <c r="G50"/>
  <c r="G49" s="1"/>
  <c r="G48" s="1"/>
  <c r="G47" s="1"/>
  <c r="H63"/>
  <c r="H87"/>
  <c r="H86" s="1"/>
  <c r="H85" s="1"/>
  <c r="H84" s="1"/>
  <c r="H103"/>
  <c r="H102" s="1"/>
  <c r="H141"/>
  <c r="H140" s="1"/>
  <c r="H233"/>
  <c r="H232" s="1"/>
  <c r="H231" s="1"/>
  <c r="G476"/>
  <c r="G483"/>
  <c r="G506"/>
  <c r="G500" s="1"/>
  <c r="G499" s="1"/>
  <c r="G498" s="1"/>
  <c r="G534"/>
  <c r="G533" s="1"/>
  <c r="G532" s="1"/>
  <c r="H539"/>
  <c r="H534" s="1"/>
  <c r="H533" s="1"/>
  <c r="H532" s="1"/>
  <c r="H726"/>
  <c r="H725" s="1"/>
  <c r="H892"/>
  <c r="H891" s="1"/>
  <c r="G22"/>
  <c r="H944"/>
  <c r="G64" i="268"/>
  <c r="G34" s="1"/>
  <c r="D424" i="274"/>
  <c r="H34" i="265"/>
  <c r="H22" s="1"/>
  <c r="H21" s="1"/>
  <c r="G87"/>
  <c r="G86" s="1"/>
  <c r="G85" s="1"/>
  <c r="G84" s="1"/>
  <c r="G103"/>
  <c r="G102" s="1"/>
  <c r="G101" s="1"/>
  <c r="H197"/>
  <c r="H196" s="1"/>
  <c r="G244"/>
  <c r="G243" s="1"/>
  <c r="G242" s="1"/>
  <c r="G231" s="1"/>
  <c r="G547"/>
  <c r="H933"/>
  <c r="H932" s="1"/>
  <c r="H931" s="1"/>
  <c r="H930" s="1"/>
  <c r="F307" i="268"/>
  <c r="F306" s="1"/>
  <c r="F305" s="1"/>
  <c r="G160" i="265"/>
  <c r="H282"/>
  <c r="H281" s="1"/>
  <c r="G316"/>
  <c r="G315" s="1"/>
  <c r="G314" s="1"/>
  <c r="G313" s="1"/>
  <c r="G312" s="1"/>
  <c r="H396"/>
  <c r="G410"/>
  <c r="G409" s="1"/>
  <c r="G408" s="1"/>
  <c r="G465"/>
  <c r="G464" s="1"/>
  <c r="H616"/>
  <c r="H615" s="1"/>
  <c r="H614" s="1"/>
  <c r="H684"/>
  <c r="H679" s="1"/>
  <c r="H678" s="1"/>
  <c r="H884"/>
  <c r="H883" s="1"/>
  <c r="H911"/>
  <c r="H910" s="1"/>
  <c r="G275" i="268"/>
  <c r="G274" s="1"/>
  <c r="G273" s="1"/>
  <c r="G266" s="1"/>
  <c r="F293"/>
  <c r="F288" s="1"/>
  <c r="F287" s="1"/>
  <c r="F286" s="1"/>
  <c r="G352"/>
  <c r="G700"/>
  <c r="G699" s="1"/>
  <c r="G1006"/>
  <c r="G1046"/>
  <c r="G1045" s="1"/>
  <c r="D144" i="274"/>
  <c r="D143" s="1"/>
  <c r="J36" i="261"/>
  <c r="G644" i="265"/>
  <c r="H740"/>
  <c r="H739" s="1"/>
  <c r="H738" s="1"/>
  <c r="F184" i="268"/>
  <c r="F183" s="1"/>
  <c r="F258"/>
  <c r="F253" s="1"/>
  <c r="F252" s="1"/>
  <c r="F251" s="1"/>
  <c r="G339"/>
  <c r="G338" s="1"/>
  <c r="G337" s="1"/>
  <c r="G670"/>
  <c r="G669" s="1"/>
  <c r="E599" i="274"/>
  <c r="G778" i="268"/>
  <c r="G777" s="1"/>
  <c r="G917"/>
  <c r="G916" s="1"/>
  <c r="E291" i="274"/>
  <c r="E290" s="1"/>
  <c r="E247" s="1"/>
  <c r="D380"/>
  <c r="D379" s="1"/>
  <c r="D404"/>
  <c r="D400" s="1"/>
  <c r="D592"/>
  <c r="D569" s="1"/>
  <c r="E727"/>
  <c r="E723" s="1"/>
  <c r="E718" s="1"/>
  <c r="E712" s="1"/>
  <c r="E814"/>
  <c r="D766"/>
  <c r="E807"/>
  <c r="E803" s="1"/>
  <c r="E193"/>
  <c r="E192" s="1"/>
  <c r="E191" s="1"/>
  <c r="E190" s="1"/>
  <c r="D814"/>
  <c r="D830" s="1"/>
  <c r="E240"/>
  <c r="E236" s="1"/>
  <c r="E235" s="1"/>
  <c r="E359"/>
  <c r="E358" s="1"/>
  <c r="E38" i="266"/>
  <c r="E59"/>
  <c r="E42"/>
  <c r="E52"/>
  <c r="E45"/>
  <c r="E33"/>
  <c r="E20"/>
  <c r="J24" i="272"/>
  <c r="E628" i="274" l="1"/>
  <c r="E500" s="1"/>
  <c r="E113"/>
  <c r="E831" s="1"/>
  <c r="E329"/>
  <c r="E302" s="1"/>
  <c r="E802" s="1"/>
  <c r="E830"/>
  <c r="D500"/>
  <c r="D247"/>
  <c r="E178"/>
  <c r="D399"/>
  <c r="D178"/>
  <c r="D302"/>
  <c r="D831" s="1"/>
  <c r="G643" i="265"/>
  <c r="G613" s="1"/>
  <c r="G546" s="1"/>
  <c r="H390"/>
  <c r="H389" s="1"/>
  <c r="H383" s="1"/>
  <c r="H353" s="1"/>
  <c r="G475"/>
  <c r="G724"/>
  <c r="G1024"/>
  <c r="H643"/>
  <c r="G892"/>
  <c r="G891" s="1"/>
  <c r="H624"/>
  <c r="H623" s="1"/>
  <c r="H613" s="1"/>
  <c r="H546" s="1"/>
  <c r="G289"/>
  <c r="G280" s="1"/>
  <c r="G274" s="1"/>
  <c r="G261" s="1"/>
  <c r="G882"/>
  <c r="G872" s="1"/>
  <c r="G790"/>
  <c r="G930"/>
  <c r="H837"/>
  <c r="H782" s="1"/>
  <c r="H101"/>
  <c r="H453"/>
  <c r="H428" s="1"/>
  <c r="G1070"/>
  <c r="G1069" s="1"/>
  <c r="G1068" s="1"/>
  <c r="G1067" s="1"/>
  <c r="G515"/>
  <c r="G390"/>
  <c r="G389" s="1"/>
  <c r="G383" s="1"/>
  <c r="G837"/>
  <c r="G139"/>
  <c r="H975"/>
  <c r="H963" s="1"/>
  <c r="H955" s="1"/>
  <c r="G782"/>
  <c r="G453"/>
  <c r="G428" s="1"/>
  <c r="H280"/>
  <c r="H274" s="1"/>
  <c r="H261" s="1"/>
  <c r="G667"/>
  <c r="H1067"/>
  <c r="G21"/>
  <c r="F234" i="268"/>
  <c r="F902"/>
  <c r="F890" s="1"/>
  <c r="F882" s="1"/>
  <c r="F658"/>
  <c r="G147"/>
  <c r="G24" s="1"/>
  <c r="G582"/>
  <c r="G563" s="1"/>
  <c r="G959"/>
  <c r="G809"/>
  <c r="G799" s="1"/>
  <c r="G776"/>
  <c r="G770" s="1"/>
  <c r="G757" s="1"/>
  <c r="G347"/>
  <c r="G346" s="1"/>
  <c r="F515"/>
  <c r="G658"/>
  <c r="F347"/>
  <c r="F346" s="1"/>
  <c r="F1002"/>
  <c r="F809"/>
  <c r="F799" s="1"/>
  <c r="F798" s="1"/>
  <c r="G903"/>
  <c r="G902" s="1"/>
  <c r="G890" s="1"/>
  <c r="G882" s="1"/>
  <c r="F416"/>
  <c r="F415" s="1"/>
  <c r="F414" s="1"/>
  <c r="G1005"/>
  <c r="G1004" s="1"/>
  <c r="G1003" s="1"/>
  <c r="F40" i="269"/>
  <c r="F39" s="1"/>
  <c r="F34" i="268"/>
  <c r="E24" i="269" s="1"/>
  <c r="E21" s="1"/>
  <c r="E69" s="1"/>
  <c r="E72" s="1"/>
  <c r="G798" i="268"/>
  <c r="F776"/>
  <c r="F770" s="1"/>
  <c r="F757" s="1"/>
  <c r="F366"/>
  <c r="F194"/>
  <c r="F172" s="1"/>
  <c r="F147" s="1"/>
  <c r="F24" s="1"/>
  <c r="F24" i="269"/>
  <c r="F21" s="1"/>
  <c r="G366" i="268"/>
  <c r="G718"/>
  <c r="G456"/>
  <c r="G389" s="1"/>
  <c r="J23" i="272"/>
  <c r="H667" i="265"/>
  <c r="F582" i="268"/>
  <c r="F563" s="1"/>
  <c r="F959"/>
  <c r="F456"/>
  <c r="F718"/>
  <c r="G1002"/>
  <c r="H352" i="265"/>
  <c r="J33" i="261"/>
  <c r="J21" s="1"/>
  <c r="H724" i="265"/>
  <c r="H515"/>
  <c r="H882"/>
  <c r="H872" s="1"/>
  <c r="H871" s="1"/>
  <c r="G353"/>
  <c r="H139"/>
  <c r="E68" i="266"/>
  <c r="E71" s="1"/>
  <c r="D802" i="274" l="1"/>
  <c r="G100" i="265"/>
  <c r="G83" s="1"/>
  <c r="G666"/>
  <c r="G351" s="1"/>
  <c r="G352"/>
  <c r="H666"/>
  <c r="H351" s="1"/>
  <c r="G871"/>
  <c r="H100"/>
  <c r="H83" s="1"/>
  <c r="F389" i="268"/>
  <c r="G336"/>
  <c r="G265" s="1"/>
  <c r="F336"/>
  <c r="F265" s="1"/>
  <c r="G514"/>
  <c r="G1065" s="1"/>
  <c r="F69" i="269"/>
  <c r="F72" s="1"/>
  <c r="F514" i="268"/>
  <c r="G1130" i="265" l="1"/>
  <c r="H1130"/>
  <c r="F1065" i="268"/>
  <c r="J36" i="272"/>
  <c r="J35"/>
  <c r="K36"/>
  <c r="K35"/>
  <c r="K34" l="1"/>
  <c r="K22" s="1"/>
  <c r="J34"/>
  <c r="J22" s="1"/>
</calcChain>
</file>

<file path=xl/sharedStrings.xml><?xml version="1.0" encoding="utf-8"?>
<sst xmlns="http://schemas.openxmlformats.org/spreadsheetml/2006/main" count="19254" uniqueCount="1126">
  <si>
    <t>Рузского муниципального района</t>
  </si>
  <si>
    <t>Сумма</t>
  </si>
  <si>
    <t>Наименование</t>
  </si>
  <si>
    <t>Ед. измерения: тыс. рублей</t>
  </si>
  <si>
    <t>800</t>
  </si>
  <si>
    <t>600</t>
  </si>
  <si>
    <t>610</t>
  </si>
  <si>
    <t>04</t>
  </si>
  <si>
    <t>630</t>
  </si>
  <si>
    <t>700</t>
  </si>
  <si>
    <t>810</t>
  </si>
  <si>
    <t>Х</t>
  </si>
  <si>
    <t>Администрация Рузского муниципального района</t>
  </si>
  <si>
    <t>к Решению Совета депутатов</t>
  </si>
  <si>
    <t>Итого: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</si>
  <si>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</si>
  <si>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</si>
  <si>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</si>
  <si>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</si>
  <si>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240</t>
  </si>
  <si>
    <t>200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</si>
  <si>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</si>
  <si>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Подпрограмма "Дошкольное образование"</t>
  </si>
  <si>
    <t>Муниципальная программа "Развитие образования и воспитание в Рузском муниципальном районе" на 2015-2019 годы</t>
  </si>
  <si>
    <t>Охрана семьи и детства</t>
  </si>
  <si>
    <t>СОЦИАЛЬНАЯ ПОЛИТИКА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</si>
  <si>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</si>
  <si>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</si>
  <si>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</si>
  <si>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налогов, сборов и иных платежей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</si>
  <si>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</si>
  <si>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</si>
  <si>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</si>
  <si>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</si>
  <si>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</si>
  <si>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</si>
  <si>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</si>
  <si>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</si>
  <si>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</si>
  <si>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 за счет средств местного бюджета</t>
  </si>
  <si>
    <t>620</t>
  </si>
  <si>
    <t>Субсидии автономным учреждениям</t>
  </si>
  <si>
    <t>Подпрограмма "Дополнительное образование, воспитание и психолого-социальное сопровождение детей"</t>
  </si>
  <si>
    <t>Другие вопросы в области образования</t>
  </si>
  <si>
    <t>Муниципальная программа "Социальная поддержка граждан Рузского муниципального района на 2015-2019 годы"</t>
  </si>
  <si>
    <t>Молодежная политика и оздоровление детей</t>
  </si>
  <si>
    <t>Подпрограмма "Развитие муниципальной службы Рузского муниципального района на 2015-2019 годы"</t>
  </si>
  <si>
    <t>Муниципальная программа "Муниципальное управление" на 2015-2019 годы</t>
  </si>
  <si>
    <t>Профессиональная подготовка, переподготовка и повышение квалификации работников муниципальных учреждений</t>
  </si>
  <si>
    <t>Подпрограмма "Обеспечивающая подпрограмма"</t>
  </si>
  <si>
    <t>Подпрограмма "Общее образование"</t>
  </si>
  <si>
    <t>Профессиональная подготовка, переподготовка и повышение квалификации</t>
  </si>
  <si>
    <t>Подпрограмма "Профилактика наркомании"</t>
  </si>
  <si>
    <t>Укрепление антитеррористической защищенности объектов социальной сферы</t>
  </si>
  <si>
    <t>Подпрограмма "Профилактика терроризма и экстремизма"</t>
  </si>
  <si>
    <t>Установка систем видеонаблюдения на подведомственных объектах социальной сферы</t>
  </si>
  <si>
    <t>Проведение мероприятий подведомственными учреждениями</t>
  </si>
  <si>
    <t>Подпрограмма "Обеспечение правопорядка и безопасности"</t>
  </si>
  <si>
    <t>Муниципальная программа "Безопасность Рузского муниципального района на 2015-2019 годы"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</si>
  <si>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</si>
  <si>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Выплаты детям-сиротам</t>
  </si>
  <si>
    <t>Оплата расходов, связанных с компенсацией проезда к месту учебы и обратно,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</si>
  <si>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</si>
  <si>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</si>
  <si>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Капитальный ремонт учреждений социально-культурной сферы</t>
  </si>
  <si>
    <t>Подпрограмма "Доступная среда"</t>
  </si>
  <si>
    <t>Подпрограмма "Безопасность дорожного движения"</t>
  </si>
  <si>
    <t>Муниципальная программа "Развитие транспортной системы Рузского муниципального района на 2015-2019 годы"</t>
  </si>
  <si>
    <t>Общее образование</t>
  </si>
  <si>
    <t>Социальная услуга по организации питания детей в дошкольных образовательных учреждениях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</si>
  <si>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</si>
  <si>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Дошкольное образование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</si>
  <si>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</si>
  <si>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Связь и информатика</t>
  </si>
  <si>
    <t>НАЦИОНАЛЬНАЯ ЭКОНОМИКА</t>
  </si>
  <si>
    <t>ОБРАЗОВАНИЕ</t>
  </si>
  <si>
    <t>Центральный аппарат за счет средств местного бюджета</t>
  </si>
  <si>
    <t>Председатель Контрольно-счетной палаты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</si>
  <si>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</si>
  <si>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</si>
  <si>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</si>
  <si>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</si>
  <si>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</si>
  <si>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</si>
  <si>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</si>
  <si>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</si>
  <si>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Непрограммные расходы бюджета Рузского муниципального района</t>
  </si>
  <si>
    <t>870</t>
  </si>
  <si>
    <t>Резервные средства</t>
  </si>
  <si>
    <t>Другие общегосударственные вопросы</t>
  </si>
  <si>
    <t>Коды классификации расходов бюджета</t>
  </si>
  <si>
    <t>Ведомственная структура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</si>
  <si>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</si>
  <si>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развития информационно-коммуникационных технологий в органах местного самоуправления</t>
  </si>
  <si>
    <t>Муниципальная программа "Развитие культуры Рузского муниципального района на 2015-2019 годы"</t>
  </si>
  <si>
    <t>Другие вопросы в области национальной экономики</t>
  </si>
  <si>
    <t>Подпрограмма "Укрепление материально-технической базы муниципальных учреждений Рузского муниципального района"</t>
  </si>
  <si>
    <t>08</t>
  </si>
  <si>
    <t>КУЛЬТУРА И КИНЕМАТОГРАФИЯ</t>
  </si>
  <si>
    <t>Культура</t>
  </si>
  <si>
    <t>Повышение доступности и качества реабилитационных услуг</t>
  </si>
  <si>
    <t>Подпрограмма "Библиотечное обслуживание населения на территории Рузского муниципального района"</t>
  </si>
  <si>
    <t>Подпрограмма "Организация досуга и предоставление услуг организаций культуры доступа к музейным фондам"</t>
  </si>
  <si>
    <t>Обеспечение деятельности подведомственных распорядителей</t>
  </si>
  <si>
    <t>Другие вопросы в области культуры, кинематографии</t>
  </si>
  <si>
    <t>Проведение мероприятий подведомственными распорядителями</t>
  </si>
  <si>
    <t>Подпрограмма "Оказание поддержки отдельным категориям граждан. Предоставление субсидий по оплате жилищно-коммунальных услуг"</t>
  </si>
  <si>
    <t>Обеспечение предоставления гражданам субсидий на оплату жилого помещения и коммунальных услуг</t>
  </si>
  <si>
    <t>Транспорт</t>
  </si>
  <si>
    <t>Подпрограмма "Организация транспортного обслуживания населения"</t>
  </si>
  <si>
    <t>Дорожное хозяйство (дорожные фонды)</t>
  </si>
  <si>
    <t>Подпрограмма "Содержание и ремонт дорог"</t>
  </si>
  <si>
    <t>Содержание дорог и объектов дорожного хозяйства</t>
  </si>
  <si>
    <t>Подпрограмма "Развитие транспортной инфраструктуры"</t>
  </si>
  <si>
    <t>ЖИЛИЩНО-КОММУНАЛЬНОЕ ХОЗЯЙСТВО</t>
  </si>
  <si>
    <t>Жилищное хозяйство</t>
  </si>
  <si>
    <t>Муниципальная программа "Содержание и развитие жилищно-коммунального хозяйства Рузского муниципального района на 2015-2019 годы"</t>
  </si>
  <si>
    <t>Подпрограмма "Содержание и ремонт жилищного фонда"</t>
  </si>
  <si>
    <t>Коммунальное хозяйство</t>
  </si>
  <si>
    <t>Подпрограмма "Содержание и развитие коммунального комплекса"</t>
  </si>
  <si>
    <t>Мероприятия в области газификации населенных пунктов</t>
  </si>
  <si>
    <t>Благоустройство</t>
  </si>
  <si>
    <t>ОХРАНА ОКРУЖАЮЩЕЙ СРЕДЫ</t>
  </si>
  <si>
    <t>Сбор, удаление отходов и очистка сточных вод</t>
  </si>
  <si>
    <t>Муниципальная программа "Охрана окружающей среды в Рузском муниципальном районе на 2015-2019 годы"</t>
  </si>
  <si>
    <t>Ликвидация несанкционированных свалок, очагов навалов бытовых отходов и мусора</t>
  </si>
  <si>
    <t>Другие вопросы в области охраны окружающей среды</t>
  </si>
  <si>
    <t>Санитарно-химические исследования атмосферного воздуха</t>
  </si>
  <si>
    <t>Санитарно-бактериологические химические исследования воды</t>
  </si>
  <si>
    <t>Организация и проведение мероприятий в рамках Дней защиты от экологической опасности</t>
  </si>
  <si>
    <t>Очистка дна и укрепление берегов водных объектов</t>
  </si>
  <si>
    <t>Социальное обеспечение населения</t>
  </si>
  <si>
    <t>Предоставление льгот на проезд многодетным матерям, проживающим на территории Рузского муниципального района</t>
  </si>
  <si>
    <t>Публичные нормативные социальные выплаты гражданам</t>
  </si>
  <si>
    <t>310</t>
  </si>
  <si>
    <t>Компенсация оплаты жилья и коммунальных услуг инвалидам и ветеранам Великой Отечественной войны</t>
  </si>
  <si>
    <t>Предоставление гражданам субсидий на оплату жилого помещения и коммунальных услуг</t>
  </si>
  <si>
    <t>Мероприятия в области развития информационно-коммуникационных технологий распорядителей бюджетных средств</t>
  </si>
  <si>
    <t>Информационно-методическое и кадровое обеспечение системы реабилитации и социальной интеграции инвалидов а Рузском муниципальном районе</t>
  </si>
  <si>
    <t>Подпрограмма "Обеспечение жильем молодых семей"</t>
  </si>
  <si>
    <t>Оказание государственной поддержки отдельных категорий граждан в приобретении (строительстве) жилья</t>
  </si>
  <si>
    <t>ФИЗИЧЕСКАЯ КУЛЬТУРА И СПОРТ</t>
  </si>
  <si>
    <t>Массовый спорт</t>
  </si>
  <si>
    <t>Подпрограмма "Создание условий для развития физической культуры и спорта"</t>
  </si>
  <si>
    <t>Подпрограмма "Управление муниципальным имуществом и земельными ресурсами Рузского муниципального района"</t>
  </si>
  <si>
    <t>Оценка недвижимости, признание прав и регулирование отношений по муниципальной собственности</t>
  </si>
  <si>
    <t>Расходы на содержание муниципального имущества</t>
  </si>
  <si>
    <t>Подпрограмма "Обеспечение жильем детей-сирот и детей, оставшихся без попечения родителей, а также лиц из их числа"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</si>
  <si>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</si>
  <si>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"Развитие сельского хозяйства Рузского муниципального района на 2015-2019 годы"</t>
  </si>
  <si>
    <t>Подпрограмма "Развитие отраслей сельского хозяйства и перерабатывающей промышленности"</t>
  </si>
  <si>
    <t>Подпрограмма "Развитие архивного дела в Рузском муниципальном районе на 2015-2019 годы"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</si>
  <si>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</si>
  <si>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Резервные фонды</t>
  </si>
  <si>
    <t>Оплата членских взносов в Совет муниципальных образований</t>
  </si>
  <si>
    <t>НАЦИОНАЛЬНАЯ ОБОРОНА</t>
  </si>
  <si>
    <t>Мобилизационная подготовка экономики</t>
  </si>
  <si>
    <t>Подпрограмма "Развитие и совершенствование систем оповещения и информирования населения Рузского муниципального района"</t>
  </si>
  <si>
    <t>Развитие муниципальной системы оповещения населения Рузского муниципального района</t>
  </si>
  <si>
    <t>Подпрограмма "Обеспечение мобилизационной подготовки экономики Рузского муниципального района"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</si>
  <si>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</si>
  <si>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</si>
  <si>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и выпуск печатной продукции антинаркотического содержания</t>
  </si>
  <si>
    <t>Муниципальная программа "Предпринимательство Рузского муниципального района"</t>
  </si>
  <si>
    <t>Подпрограмма "Развитие потребительского рынка и услуг Рузского муниципального района на 2015-2019 годы"</t>
  </si>
  <si>
    <t>Подпрограмма "Развитие малого и среднего предпринимательства в Рузском муниципальном районе"</t>
  </si>
  <si>
    <t>Пенсионное обеспечение</t>
  </si>
  <si>
    <t>Пенсии, выплачиваемые организациями сектора муниципального управления</t>
  </si>
  <si>
    <t>Выплаты почетным гражданам Рузского муниципального района</t>
  </si>
  <si>
    <t>СРЕДСТВА МАССОВОЙ ИНФОРМАЦИИ</t>
  </si>
  <si>
    <t>Подпрограмма "Информирование населения о деятельности органов местного самоуправления Рузского муниципального района"</t>
  </si>
  <si>
    <t>ОБСЛУЖИВАНИЕ ГОСУДАРСТВЕННОГО И МУНИЦИПАЛЬНОГО ДОЛГА</t>
  </si>
  <si>
    <t>Подпрограмма "Управление муниципальными финансами Рузского муниципального района"</t>
  </si>
  <si>
    <t>Обеспечение своевременности и полноты исполнения долговых обязательств Рузского муниципального района</t>
  </si>
  <si>
    <t>Обслуживание государственного (муниципального) долга</t>
  </si>
  <si>
    <t>Обслуживание муниципального долга</t>
  </si>
  <si>
    <t>730</t>
  </si>
  <si>
    <t>Муниципальная программа "Газификация Рузского муниципального района на 2015-2019 год"</t>
  </si>
  <si>
    <t>Раздел</t>
  </si>
  <si>
    <t>Приобретение объектов, относящимся к основным средствам, подведомственными учреждениями</t>
  </si>
  <si>
    <t>Проведение мероприятий органами местного самоуправления</t>
  </si>
  <si>
    <t xml:space="preserve">Код </t>
  </si>
  <si>
    <t xml:space="preserve">Подраздел </t>
  </si>
  <si>
    <t>Целевая
статья</t>
  </si>
  <si>
    <t>Вид
расхода</t>
  </si>
  <si>
    <t>Содержание, благоустройство кладбищ в Рузском муниципальном районе</t>
  </si>
  <si>
    <t>Проведение технической инвентаризации мест захоронения</t>
  </si>
  <si>
    <t>Взносы на капитальный ремонт общего имущества многоквартирных домов</t>
  </si>
  <si>
    <t>Подпрограмма "Система развития отдыха и оздоровления детей в Рузском муниципальном районе на 2015-2019 годы"</t>
  </si>
  <si>
    <t>Организация работы по прохождению диспансеризации муниципальными служащими</t>
  </si>
  <si>
    <t>70 0 00 11970</t>
  </si>
  <si>
    <t>04 0 00 00000</t>
  </si>
  <si>
    <t>04 1 00 00000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</si>
  <si>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Рузском муниципальном районе"</t>
  </si>
  <si>
    <t>04 1 02 00000</t>
  </si>
  <si>
    <t>04 1 02 00470</t>
  </si>
  <si>
    <t>04 4 00 00000</t>
  </si>
  <si>
    <t>Основное мероприятие "Исполнение полномочий по предоставлению дополнительных мер социальной поддержки обратившимся инвалидам и участникам Великой Отечественной войны, постоянно проживающим в Рузском муниципальном районе и имеющим право на получение указанных выплат"</t>
  </si>
  <si>
    <t>04 4 03 00000</t>
  </si>
  <si>
    <t>07 0 00 00000</t>
  </si>
  <si>
    <t>07 2 00 00000</t>
  </si>
  <si>
    <t>Основное мероприятие "Реализация механизмов, обеспечивающих равный доступ к качественному общему образованию"</t>
  </si>
  <si>
    <t>07 2 02 00000</t>
  </si>
  <si>
    <t>07 2 02 60680</t>
  </si>
  <si>
    <t>09 0 00 00000</t>
  </si>
  <si>
    <t>09 1 00 00000</t>
  </si>
  <si>
    <t>12 0 00 00000</t>
  </si>
  <si>
    <t>12 3 00 00000</t>
  </si>
  <si>
    <t>Основное мероприятие "Повышение мотивации муниципальных служащих"</t>
  </si>
  <si>
    <t>12 3 04 00000</t>
  </si>
  <si>
    <t>12 3 04 10590</t>
  </si>
  <si>
    <t>12 5 00 00000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</si>
  <si>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документов"</t>
  </si>
  <si>
    <t>12 5 01 00000</t>
  </si>
  <si>
    <t>12 5 01 11970</t>
  </si>
  <si>
    <t>12 5 01 60690</t>
  </si>
  <si>
    <t>12 9 00 00000</t>
  </si>
  <si>
    <t>12 9 01 00000</t>
  </si>
  <si>
    <t>12 9 01 11970</t>
  </si>
  <si>
    <t>Муниципальная программа "Энергосбережение и повышение энергетической эффективности на территории Рузского муниципального района на 2015-2019 годы"</t>
  </si>
  <si>
    <t>17 0 00 00000</t>
  </si>
  <si>
    <t>Основное мероприятие "Информационное обеспечение энергосберегающих мероприятий"</t>
  </si>
  <si>
    <t>Обучение ответственных лиц за энергосбережение</t>
  </si>
  <si>
    <t>Основное мероприятие "Обеспечение деятельности Финансового управления администрации Рузского муниципального района"</t>
  </si>
  <si>
    <t>12 9 02 00000</t>
  </si>
  <si>
    <t>12 9 02 11970</t>
  </si>
  <si>
    <t>70 0 00 00000</t>
  </si>
  <si>
    <t>70 0 00 11300</t>
  </si>
  <si>
    <t>12 9 01 23000</t>
  </si>
  <si>
    <t>16 0 00 00000</t>
  </si>
  <si>
    <t>16 1 00 00000</t>
  </si>
  <si>
    <t>Основное мероприятие "Пополнение фонда резерва материальных ресурсов для ликвидации ЧС"</t>
  </si>
  <si>
    <t>16 1 04 00000</t>
  </si>
  <si>
    <t>16 1 04 24000</t>
  </si>
  <si>
    <t>Создание безбарьерной среды</t>
  </si>
  <si>
    <t>08 0 00 00000</t>
  </si>
  <si>
    <t>Подпрограмма "Развитие конкуренции"</t>
  </si>
  <si>
    <t>08 2 00 00000</t>
  </si>
  <si>
    <t>08 2 01 00000</t>
  </si>
  <si>
    <t>08 2 01 40101</t>
  </si>
  <si>
    <t>08 2 01 40102</t>
  </si>
  <si>
    <t>12 1 00 00000</t>
  </si>
  <si>
    <t>Основное мероприятие "Создание и развитие в Рузском муниципальном районе Московской области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услуг"</t>
  </si>
  <si>
    <t>12 1 02 00000</t>
  </si>
  <si>
    <t>12 1 02 40101</t>
  </si>
  <si>
    <t>12 1 02 40102</t>
  </si>
  <si>
    <t>12 7 00 00000</t>
  </si>
  <si>
    <t>Основное мероприятие "Регистрация права собственности муниципального образования Рузский муниципальный район на земельные участки"</t>
  </si>
  <si>
    <t>12 7 03 00000</t>
  </si>
  <si>
    <t>12 7 04 00000</t>
  </si>
  <si>
    <t>12 7 04 29010</t>
  </si>
  <si>
    <t>12 9 01 10300</t>
  </si>
  <si>
    <t>12 9 01 10400</t>
  </si>
  <si>
    <t>Основное мероприятие "Поддержка и развитие инфраструктуры и эффективное развитие имущественного комплекса администрации Рузского муниципального района"</t>
  </si>
  <si>
    <t>12 9 06 00000</t>
  </si>
  <si>
    <t>12 9 06 40101</t>
  </si>
  <si>
    <t>12 9 06 40102</t>
  </si>
  <si>
    <t>12 9 06 40990</t>
  </si>
  <si>
    <t>99 0 00 00000</t>
  </si>
  <si>
    <t>16 2 00 00000</t>
  </si>
  <si>
    <t>Основное мероприятие "Развитие муниципальной системы оповещения населения Рузского муниципального района МСО на базе аппаратуры П-164"</t>
  </si>
  <si>
    <t>16 2 01 00000</t>
  </si>
  <si>
    <t>16 2 01 00410</t>
  </si>
  <si>
    <t>16 5 00 00000</t>
  </si>
  <si>
    <t>Основное мероприятие "Повышение уровня мобилизационной подготовки и мобилизации в Рузском муниципальном районе"</t>
  </si>
  <si>
    <t>16 5 01 00000</t>
  </si>
  <si>
    <t>Обучение мобилизационных работников и военно-учетных работников органов управления администрации Рузского муниципального района</t>
  </si>
  <si>
    <t>16 5 01 26010</t>
  </si>
  <si>
    <t>Основное мероприятие "Обеспечение установленного в администрации Рузского муниципального района режима секретности"</t>
  </si>
  <si>
    <t>16 5 02 00000</t>
  </si>
  <si>
    <t>16 5 02 26020</t>
  </si>
  <si>
    <t>Основное мероприятие "Организация и ведение секретного делопроизводства в администрации Рузского муниципального района"</t>
  </si>
  <si>
    <t>16 5 03 00000</t>
  </si>
  <si>
    <t>Изготовление бланков, журналов, форм документов, мастичных печатей, штампов, рабочих портфелей по мобилизационной подготовке</t>
  </si>
  <si>
    <t>16 5 03 26030</t>
  </si>
  <si>
    <t>03 0 00 00000</t>
  </si>
  <si>
    <t>03 1 00 00000</t>
  </si>
  <si>
    <t>03 1 01 00000</t>
  </si>
  <si>
    <t>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</t>
  </si>
  <si>
    <t>03 1 01 27970</t>
  </si>
  <si>
    <t>08 4 00 00000</t>
  </si>
  <si>
    <t>Основное мероприятие "Развитие инфраструктуры потребительского рынка и услуг"</t>
  </si>
  <si>
    <t>08 4 01 00000</t>
  </si>
  <si>
    <t>03 3 00 00000</t>
  </si>
  <si>
    <t>Основное мероприятие "Совершенствование дорожных условий и внедрение технических средств организации дорожного движения"</t>
  </si>
  <si>
    <t>03 3 01 00000</t>
  </si>
  <si>
    <t>Ремонт дорог общего пользования местного значения</t>
  </si>
  <si>
    <t>03 3 01 27910</t>
  </si>
  <si>
    <t>Основное мероприятие "Повышение уровня безопасности на территории района, повышение качества и технической оснащённости выполняемых работ по содержанию и ремонту объектов дорожного хозяйства"</t>
  </si>
  <si>
    <t>03 3 02 00000</t>
  </si>
  <si>
    <t>03 3 02 27920</t>
  </si>
  <si>
    <t>03 4 00 00000</t>
  </si>
  <si>
    <t>Основное мероприятие "Координация и эффективное регулирование деятельности по организации движения"</t>
  </si>
  <si>
    <t>03 4 01 00000</t>
  </si>
  <si>
    <t>16 6 00 00000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</si>
  <si>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</si>
  <si>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16 6 03 00000</t>
  </si>
  <si>
    <t>16 6 03 00420</t>
  </si>
  <si>
    <t>12 2 00 00000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</si>
  <si>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Рузского муниципального района" </t>
  </si>
  <si>
    <t>12 2 01 00000</t>
  </si>
  <si>
    <t>12 2 01 10390</t>
  </si>
  <si>
    <t>12 2 02 00000</t>
  </si>
  <si>
    <t>12 2 02 10390</t>
  </si>
  <si>
    <t>12 2 03 00000</t>
  </si>
  <si>
    <t>12 2 03 10390</t>
  </si>
  <si>
    <t>Основное мероприятие "Подключение органов местного самоуправления Рузского муниципального района к инфраструктуре электронного правительства Московской области"</t>
  </si>
  <si>
    <t>12 2 07 00000</t>
  </si>
  <si>
    <t>08 3 00 00000</t>
  </si>
  <si>
    <t>Основное мероприятие "Создание благоприятной среды для предпринимательства"</t>
  </si>
  <si>
    <t>08 3 01 00000</t>
  </si>
  <si>
    <t>Мероприятия направленные на создание благоприятной среды для предпринимательства</t>
  </si>
  <si>
    <t>08 3 01 40580</t>
  </si>
  <si>
    <t>Основное мероприятие "Развитие инфраструктуры поддержки субъектов малого и среднего предпринимательства"</t>
  </si>
  <si>
    <t>08 3 02 00000</t>
  </si>
  <si>
    <t>08 3 02 40101</t>
  </si>
  <si>
    <t>08 3 02 40102</t>
  </si>
  <si>
    <t>Основное мероприятие "Увеличение вклада субъектов малого и среднего предпринимательства в экономику Рузского муниципального района"</t>
  </si>
  <si>
    <t>08 3 03 00000</t>
  </si>
  <si>
    <t>Частичная компенсация субъектам малого и среднего предпринимательства затрат, связанных с приобретением оборудования</t>
  </si>
  <si>
    <t>08 3 03 11610</t>
  </si>
  <si>
    <t>08 3 03 11611</t>
  </si>
  <si>
    <t>Муниципальный земельный контроль</t>
  </si>
  <si>
    <t>12 7 03 25200</t>
  </si>
  <si>
    <t>Основное мероприятие "Обеспечение деятельности МКУ "Отдел статистического и налогового мониторинга"</t>
  </si>
  <si>
    <t>12 9 05 00000</t>
  </si>
  <si>
    <t>12 9 05 40101</t>
  </si>
  <si>
    <t>12 9 05 40102</t>
  </si>
  <si>
    <t>06 0 00 00000</t>
  </si>
  <si>
    <t>06 3 00 00000</t>
  </si>
  <si>
    <t>06 3 02 00000</t>
  </si>
  <si>
    <t>06 3 02 25540</t>
  </si>
  <si>
    <t>Проведение строительно-технической экспертизы</t>
  </si>
  <si>
    <t>06 1 00 00000</t>
  </si>
  <si>
    <t>Основное мероприятие "Предоставление коммунальных услуг надлежащего качества"</t>
  </si>
  <si>
    <t>06 1 02 00000</t>
  </si>
  <si>
    <t>Подготовка объектов жилищно-коммунального комплекса к осенне-зимнему периоду, обеспечение бесперебойной и безаварийной работы объектов коммунального хозяйства</t>
  </si>
  <si>
    <t>06 1 02 25551</t>
  </si>
  <si>
    <t>Реконструкция очистных сооружений города Руза</t>
  </si>
  <si>
    <t>14 0 00 00000</t>
  </si>
  <si>
    <t>Основное мероприятие "Улучшение социально-экономических условий жизни населения Рузского муниципального района Московской области, содействие проведению реформы жилищно-коммунального хозяйства"</t>
  </si>
  <si>
    <t>14 0 01 00000</t>
  </si>
  <si>
    <t>14 0 01 25530</t>
  </si>
  <si>
    <t>Основное мероприятие "Повышение энергетической эффективности в жилищном фонде Рузского муниципального района"</t>
  </si>
  <si>
    <t>17 0 02 00000</t>
  </si>
  <si>
    <t>Установка индивидуальных приборов учета потребления коммунальных ресурсов в муниципальных квартирах</t>
  </si>
  <si>
    <t>17 0 02 25600</t>
  </si>
  <si>
    <t>06 4 00 00000</t>
  </si>
  <si>
    <t>Основное мероприятие "Совершенствование системы сбора и вывоза ТБО, устранение предпосылок для организации несанкционированных свалок в населенных пунктах"</t>
  </si>
  <si>
    <t>06 4 02 00000</t>
  </si>
  <si>
    <t>Организация обслуживания контейнерных площадок на территории сельских поселений</t>
  </si>
  <si>
    <t>Проведение мероприятий по ликвидации несанкционированных свалок на территории населенных пунктов сельских поселений</t>
  </si>
  <si>
    <t>Основное мероприятие "Развитие похоронного дела в Рузском муниципальном районе"</t>
  </si>
  <si>
    <t>08 4 02 00000</t>
  </si>
  <si>
    <t>08 4 02 11620</t>
  </si>
  <si>
    <t>08 4 02 11650</t>
  </si>
  <si>
    <t>Изготовление и установка информационных щитов на кладбищах, приобретение печатной продукции (книги регистрации, удостоверения)</t>
  </si>
  <si>
    <t>08 4 02 11680</t>
  </si>
  <si>
    <t>08 4 02 40101</t>
  </si>
  <si>
    <t>08 4 02 40102</t>
  </si>
  <si>
    <t>15 0 00 00000</t>
  </si>
  <si>
    <t>Основное мероприятие "Снижение и предотвращение загрязнений окружающей среды при образовании и размещении отходов"</t>
  </si>
  <si>
    <t>15 0 03 00000</t>
  </si>
  <si>
    <t>15 0 03 28040</t>
  </si>
  <si>
    <t>Основное  мероприятие "Организация и проведение экологического мониторинга на территории Рузского муниципального района"</t>
  </si>
  <si>
    <t>15 0 01 00000</t>
  </si>
  <si>
    <t>15 0 01 28010</t>
  </si>
  <si>
    <t>15 0 01 28020</t>
  </si>
  <si>
    <t>Основное  мероприятие "Экологическое образование, воспитание и информирование населения"</t>
  </si>
  <si>
    <t>15 0 02 00000</t>
  </si>
  <si>
    <t>15 0 02 28030</t>
  </si>
  <si>
    <t>Основное мероприятие "Охрана водных объектов на территории Рузского муниципального района"</t>
  </si>
  <si>
    <t>15 0 04 00000</t>
  </si>
  <si>
    <t>15 0 04 28050</t>
  </si>
  <si>
    <t>07 1 00 00000</t>
  </si>
  <si>
    <t>Основное мероприятие "Развитие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образования"</t>
  </si>
  <si>
    <t>07 1 02 00000</t>
  </si>
  <si>
    <t>07 1 02 40101</t>
  </si>
  <si>
    <t>07 1 02 40102</t>
  </si>
  <si>
    <t>07 1 02 62110</t>
  </si>
  <si>
    <t>07 1 02 70450</t>
  </si>
  <si>
    <t>Основное мероприятие "Повышение степени защищенности социально-значимых объектов мест с массовым пребыванием людей"</t>
  </si>
  <si>
    <t>16 6 01 00000</t>
  </si>
  <si>
    <t>16 6 01 40350</t>
  </si>
  <si>
    <t>16 7 00 00000</t>
  </si>
  <si>
    <t>16 7 01 00000</t>
  </si>
  <si>
    <t>16 7 01 40331</t>
  </si>
  <si>
    <t>03 2 00 00000</t>
  </si>
  <si>
    <t>03 2 02 00000</t>
  </si>
  <si>
    <t>Мероприятия направленные на обучение детей поведению на дорогах и улицах</t>
  </si>
  <si>
    <t>03 2 02 27990</t>
  </si>
  <si>
    <t>Основное мероприятие "Совершенствование контрольно-надзорной деятельности в области безопасности дорожного движения, проведение комплекса мероприятий по предупреждению ДТП"</t>
  </si>
  <si>
    <t>03 2 03 00000</t>
  </si>
  <si>
    <t>Проведение комплекса мероприятий по предупреждению ДТП</t>
  </si>
  <si>
    <t>03 2 03 27950</t>
  </si>
  <si>
    <t>04 1 02 40470</t>
  </si>
  <si>
    <t>Основное мероприятие "Совершенствование системы социальной интеграции инвалидов в обществе"</t>
  </si>
  <si>
    <t>04 1 03 00000</t>
  </si>
  <si>
    <t>04 1 03 40031</t>
  </si>
  <si>
    <t>04 1 03 40040</t>
  </si>
  <si>
    <t>05 0 00 00000</t>
  </si>
  <si>
    <t>05 6 00 00000</t>
  </si>
  <si>
    <t>Основное мероприятие "Укрепление и модернизация материально-технической базы муниципальных учреждений культуры Рузского муниципального района"</t>
  </si>
  <si>
    <t>05 6 01 00000</t>
  </si>
  <si>
    <t>07 2 02 40101</t>
  </si>
  <si>
    <t>07 2 02 40102</t>
  </si>
  <si>
    <t>Подготовка и проведение единого государственного экзамена</t>
  </si>
  <si>
    <t>07 2 02 45102</t>
  </si>
  <si>
    <t>07 2 02 62200</t>
  </si>
  <si>
    <t>07 2 02 62220</t>
  </si>
  <si>
    <t>07 2 02 62230</t>
  </si>
  <si>
    <t>07 2 02 62270</t>
  </si>
  <si>
    <t>07 3 00 00000</t>
  </si>
  <si>
    <t>07 3 02 40101</t>
  </si>
  <si>
    <t>07 3 02 40102</t>
  </si>
  <si>
    <t>07 3 02 40220</t>
  </si>
  <si>
    <t>Основное мероприятие "Повышение эффективности деятельности по устройству детей-сирот и детей, оставшихся без попечения родителей"</t>
  </si>
  <si>
    <t>07 3 05 00000</t>
  </si>
  <si>
    <t>07 3 05 40101</t>
  </si>
  <si>
    <t>07 3 05 40102</t>
  </si>
  <si>
    <t>07 3 05 40120</t>
  </si>
  <si>
    <t>07 3 05 62240</t>
  </si>
  <si>
    <t>07 4 00 00000</t>
  </si>
  <si>
    <t>Основное мероприятие "Повышение качества эффективности муниципальных услуг в системе образования Рузского муниципального района"</t>
  </si>
  <si>
    <t>07 4 01 00000</t>
  </si>
  <si>
    <t>07 4 01 10300</t>
  </si>
  <si>
    <t>Основное мероприятие "Снижение уровня подростковой (молодежной) преступности"</t>
  </si>
  <si>
    <t>16 6 02 00000</t>
  </si>
  <si>
    <t>16 6 02 40300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</si>
  <si>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</si>
  <si>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01 0 00 00000</t>
  </si>
  <si>
    <t>01 4 00 00000</t>
  </si>
  <si>
    <t>Основное мероприятие "Повышение эффективности управления муниципальными финансами использования муниципального имущества при реализации муниципальной программы"</t>
  </si>
  <si>
    <t>01 4 01 00000</t>
  </si>
  <si>
    <t>05 7 00 00000</t>
  </si>
  <si>
    <t>Основное мероприятие "Организация осуществления функций и полномочий по управлению и обслуживанию учреждений в сфере культуры"</t>
  </si>
  <si>
    <t>05 7 01 00000</t>
  </si>
  <si>
    <t>Основное мероприятие "Совершенствование профессионального развития муниципальных служащих"</t>
  </si>
  <si>
    <t>12 3 05 00000</t>
  </si>
  <si>
    <t>Организация работы по повышению квалификации муниципальных служащих</t>
  </si>
  <si>
    <t>12 3 05 10500</t>
  </si>
  <si>
    <t>01 4 01 20390</t>
  </si>
  <si>
    <t>01 4 01 21970</t>
  </si>
  <si>
    <t>04 2 00 00000</t>
  </si>
  <si>
    <t>07 1 02 62140</t>
  </si>
  <si>
    <t>07 3 02 00000</t>
  </si>
  <si>
    <t>07 4 01 11970</t>
  </si>
  <si>
    <t>Основное мероприятие "Реализация системы методического, информационного сопровождения и мониторинга реализации программ, распространение её результатов"</t>
  </si>
  <si>
    <t>07 4 02 00000</t>
  </si>
  <si>
    <t>07 4 02 40101</t>
  </si>
  <si>
    <t>07 4 02 40102</t>
  </si>
  <si>
    <t>04 1 03 40300</t>
  </si>
  <si>
    <t>05 1 00 00000</t>
  </si>
  <si>
    <t>05 1 01 00000</t>
  </si>
  <si>
    <t>05 1 01 40101</t>
  </si>
  <si>
    <t>05 1 01 40102</t>
  </si>
  <si>
    <t>05 2 00 00000</t>
  </si>
  <si>
    <t>05 2 01 00000</t>
  </si>
  <si>
    <t>05 2 01 40101</t>
  </si>
  <si>
    <t>05 2 01 40102</t>
  </si>
  <si>
    <t>05 6 01 10300</t>
  </si>
  <si>
    <t>05 6 01 40300</t>
  </si>
  <si>
    <t>05 7 01 20390</t>
  </si>
  <si>
    <t>05 7 01 21970</t>
  </si>
  <si>
    <t>16 8 00 00000</t>
  </si>
  <si>
    <t>Основное мероприятие "Повышение эффективности проведения профилактических мероприятий по выявлению наркопотребителей и снижению уровня наркотизации общества"</t>
  </si>
  <si>
    <t>16 8 01 00000</t>
  </si>
  <si>
    <t>16 8 01 20300</t>
  </si>
  <si>
    <t>12 3 04 11700</t>
  </si>
  <si>
    <t>02 0 00 00000</t>
  </si>
  <si>
    <t>02 2 00 00000</t>
  </si>
  <si>
    <t>Основное мероприятие "Координация финансовых и организационных вопросов по предоставлению молодым семьям социальных выплат на приобретение жилого помещения или строительство индивидуального жилого дома"</t>
  </si>
  <si>
    <t>02 2 01 00000</t>
  </si>
  <si>
    <t>02 2 01 25000</t>
  </si>
  <si>
    <t>Основное мероприятие "Исполнение полномочий по предоставлению льгот на проезд обратившимся многодетным матерям, постоянно проживающим в Рузском муниципальном районе и имеющим право на получение указанных льгот"</t>
  </si>
  <si>
    <t>04 4 02 00000</t>
  </si>
  <si>
    <t>04 4 02 00180</t>
  </si>
  <si>
    <t>04 4 03 00210</t>
  </si>
  <si>
    <t>99 0 00 00017</t>
  </si>
  <si>
    <t>02 4 00 00000</t>
  </si>
  <si>
    <t>02 4 01 00000</t>
  </si>
  <si>
    <t>01 1 00 00000</t>
  </si>
  <si>
    <t>Основное мероприятие "Вовлечение жителей Рузского муниципального района, в систематические занятия физической культурой и спортом"</t>
  </si>
  <si>
    <t>01 1 01 00000</t>
  </si>
  <si>
    <t>01 1 01 20300</t>
  </si>
  <si>
    <t>12 6 00 00000</t>
  </si>
  <si>
    <t>12 6 02 00000</t>
  </si>
  <si>
    <t>Информирование населения о деятельности органов местного самоуправления Рузского муниципального района, опубликование  муниципальных правовых актов, обсуждение проектов муниципальных правовых актов  по вопросам местного значения</t>
  </si>
  <si>
    <t>12 6 02 00400</t>
  </si>
  <si>
    <t>Основное мероприятие " Освещение деятельности органов местного самоуправления Рузского муниципального района в электронных средствах массовой информации"</t>
  </si>
  <si>
    <t>12 6 03 00000</t>
  </si>
  <si>
    <t>Организация взаимодействия с региональными электронными СМИ путем размещения информации о деятельности органов местного самоуправления</t>
  </si>
  <si>
    <t>12 6 03 00411</t>
  </si>
  <si>
    <t>16 8 01 40300</t>
  </si>
  <si>
    <t>12 4 00 00000</t>
  </si>
  <si>
    <t>Создание безбарьерной среды в  подведомственных учреждениях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</si>
  <si>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</si>
  <si>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Другие вопросы в области средств массовой информации</t>
  </si>
  <si>
    <t>Основное мероприятие "Создание системы обучения детей поведению на дорогах и улицах"</t>
  </si>
  <si>
    <t>Основное мероприятие "Организация досуга и предоставление услуг организаций культуры доступа к музейным фондам"</t>
  </si>
  <si>
    <t>Обеспечение подвоза обучающихся к месту обучения в муниципальные общеобразовательные организации, расположенные в сельской местности</t>
  </si>
  <si>
    <t>Основное мероприятие "Обеспечение экстренной связи с диспетчерскими службами. Совершенствование работы службы "112""</t>
  </si>
  <si>
    <t xml:space="preserve">Расходы на выплаты персоналу подведомственных учреждений </t>
  </si>
  <si>
    <t>Расходы на выплаты персоналу подведомственных учреждений</t>
  </si>
  <si>
    <t>Частичная компенсация затрат субъектам малого и среднего предпринимательства, связанных с созданием и (или) развитием центров времяпрепровождения детей - групп дневного времяпровождения детей дошкольного возраста и иных подобных им видам деятельности по уходу и присмотру за детьми</t>
  </si>
  <si>
    <t>12 7 04 25100</t>
  </si>
  <si>
    <t>330</t>
  </si>
  <si>
    <t>Публичные нормативные выплаты гражданам несоциального характера</t>
  </si>
  <si>
    <t>Основное мероприятие "Создание условий для всестороннего развития детей в период пребывания в учреждениях отдыха и оздоровления"</t>
  </si>
  <si>
    <t>04 4 01 00000</t>
  </si>
  <si>
    <t>Основное мероприятие "Исполнение государственных полномочий по принятию решений о предоставлении субсидий на оплату жилого помещения и коммунальных услуг обратившимся гражданам Российской Федерации  постоянно проживающим в Рузском муниципальном районе и имеющим право на получение указанных субсидий"</t>
  </si>
  <si>
    <t>04 4 01 61410</t>
  </si>
  <si>
    <t>04 4 01 61420</t>
  </si>
  <si>
    <t>12 8 03 60700</t>
  </si>
  <si>
    <t>12 8 00 00000</t>
  </si>
  <si>
    <t>Основное мероприятие "Исполнение переданных государственных полномочий в сфере градостроительства"</t>
  </si>
  <si>
    <t>Основное мероприятие "Увеличение индекса производства продукции сельского хозяйства в хозяйствах всех категорий"</t>
  </si>
  <si>
    <t>Другие вопросы в области национальной безопасности и правоохранительной деятельности</t>
  </si>
  <si>
    <t>02 4 01 R0820</t>
  </si>
  <si>
    <t>12 8 03 00000</t>
  </si>
  <si>
    <t>Подпрограмма "Территориальное развитие (градостроительство и землеустройство) в Рузском муниципальном районе на 2015-2019 годы"</t>
  </si>
  <si>
    <t>Обслуживание систем видеонаблюдения на дорогах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</si>
  <si>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</si>
  <si>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09 1 02 00000</t>
  </si>
  <si>
    <t>Закупка товаров, работ и услуг для обеспечения государственных (муниципальных) нужд</t>
  </si>
  <si>
    <t>Основное мероприятие "обеспечение деятельности администрации Рузского муниципального района"</t>
  </si>
  <si>
    <t>Резервный фонд администрации Рузского муниципального района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</si>
  <si>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образования"</t>
  </si>
  <si>
    <t>Обслуживание внутреннего государственного и муниципального долга</t>
  </si>
  <si>
    <t>Основное мероприятие "Совершенствование системы управления муниципальным долгом Рузского муниципального района"</t>
  </si>
  <si>
    <t>12 4 03 00000</t>
  </si>
  <si>
    <t>12 4 03 00440</t>
  </si>
  <si>
    <t>Софинансирование мероприятий по обеспечению современными аппаратно-программными комплексами общеобразовательных организаций</t>
  </si>
  <si>
    <t>Софинансирование мероприятий по обеспечению подвоза обучающихся к месту обучения в муниципальные общеобразовательные организации, расположенные в сельской местности</t>
  </si>
  <si>
    <t>07 2 02 S2270</t>
  </si>
  <si>
    <t>Основное мероприятие "Развитие инфраструктуры, кадрового потенциала, интеграции деятельности образовательных организаций сферы образования,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</si>
  <si>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Компенсация учащимся в учреждениях дополнительного образования детей за проезд к месту обучения и обратно</t>
  </si>
  <si>
    <t>04 2 02 00000</t>
  </si>
  <si>
    <t>Софинансирование мероприятий по организации отдыха детей в каникулярное время</t>
  </si>
  <si>
    <t>04 2 02 S2190</t>
  </si>
  <si>
    <t>09 1 02 10300</t>
  </si>
  <si>
    <t>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</si>
  <si>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</si>
  <si>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Проведение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</si>
  <si>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</si>
  <si>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работ по устройству подъездов с щебеночным покрытием переходного типа к земельным участкам, выделенным многодетным семьям Рузского муниципального района</t>
  </si>
  <si>
    <t>03 3 02 27921</t>
  </si>
  <si>
    <t>Подпрограмма "Создание условий для развития туризма в Рузском муниципальном районе"</t>
  </si>
  <si>
    <t>05 5 00 00000</t>
  </si>
  <si>
    <t>05 5 01 00000</t>
  </si>
  <si>
    <t>05 5 01 40101</t>
  </si>
  <si>
    <t>05 5 01 40102</t>
  </si>
  <si>
    <t>Частичная компенсация затрат субъектам малого и среднего предпринимательства, осуществляющим деятельность в области ремесел, народных художественных промыслов, сельского и экологического туризма, на цели, определяемые Правительством Московской области</t>
  </si>
  <si>
    <t>08 3 03 11612</t>
  </si>
  <si>
    <t>Основное мероприятие "Организация обеспечения своевременного проведения капитального ремонта общего имущества в многоквартирных домах за счет взносов собственников помещений в таких домах на капитальный ремонт общего имущества в многоквартирных домах, бюджетных средств и иных не запрещенных законом источников финансирования"</t>
  </si>
  <si>
    <t>Основное мероприятие "Техническое обслуживание и содержание жилищного фонда"</t>
  </si>
  <si>
    <t>06 3 03 00000</t>
  </si>
  <si>
    <t>06 3 03 25580</t>
  </si>
  <si>
    <t>Проведение аварийных работ на бесхозяйных объектах коммунального хозяйства</t>
  </si>
  <si>
    <t>Подпрограмма "Санитарная очистка территорий населенных пунктов Рузского муниципального района"</t>
  </si>
  <si>
    <t>99 0 00 40101</t>
  </si>
  <si>
    <t>05 6 01 40102</t>
  </si>
  <si>
    <t>Подпрограмма "Создание условий для оказания медицинской помощи населению на территории Рузского муниципального района на 2015-2019 годы"</t>
  </si>
  <si>
    <t>Телевидение и радиовещание</t>
  </si>
  <si>
    <t>12 6 02 40101</t>
  </si>
  <si>
    <t>12 6 02 40102</t>
  </si>
  <si>
    <t>12 6 04 00000</t>
  </si>
  <si>
    <t>Информирование населения о деятельности органов местного самоуправления Рузского муниципального района посредством наружной рекламы</t>
  </si>
  <si>
    <t>12 6 04 40105</t>
  </si>
  <si>
    <t>12 6 05 00000</t>
  </si>
  <si>
    <t>12 6 05 40105</t>
  </si>
  <si>
    <t>12 6 06 00000</t>
  </si>
  <si>
    <t>12 6 06 40101</t>
  </si>
  <si>
    <t>12 6 06 40105</t>
  </si>
  <si>
    <t>Периодическая печать и издательства</t>
  </si>
  <si>
    <t>Муниципальная программа "Развитие физической культуры и спорта, формирование здорового образа жизни населения в Рузском муниципальном районе" на 2015-2019 годы</t>
  </si>
  <si>
    <t>Основное мероприятие "Развитие рынка туристских услуг на территории Рузского муниципального района и создание благоприятных условий для развития внутреннего и въездного туризма"</t>
  </si>
  <si>
    <t>Основное мероприятие "Ведение учета земельных участков"</t>
  </si>
  <si>
    <t>Основное мероприятие "Организация библиотечного обслуживания населения на территории Рузского муниципального района"</t>
  </si>
  <si>
    <t>17 0 04 00000</t>
  </si>
  <si>
    <t>17 0 04 25700</t>
  </si>
  <si>
    <t>12 7 02 00000</t>
  </si>
  <si>
    <t>12 7 02 25500</t>
  </si>
  <si>
    <t>05 6 01 40043</t>
  </si>
  <si>
    <t xml:space="preserve"> </t>
  </si>
  <si>
    <t>Основное мероприятие "Содержание муниципальной казны Рузского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</si>
  <si>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 на территории Рузского муниципального района"</t>
  </si>
  <si>
    <t>Муниципальная программа Рузского муниципального района "Жилище" на 2016-2020 годы</t>
  </si>
  <si>
    <t>Основное мероприятие "Обеспечение детей-сирот и детей, оставшихся без попечения родителей, а также лиц из их числа, специализированными жилыми помещениями, по договорам найма. Обеспечение сохранности жилых помещений муниципального жилищного фонда, закрепленных за детьми данной категории."</t>
  </si>
  <si>
    <t>расходов  бюджета Рузского муниципального района на 2017 год</t>
  </si>
  <si>
    <t>Финансовое управление администрации Рузского муниципального района</t>
  </si>
  <si>
    <t>Управление образования администрации Рузского муниципального района</t>
  </si>
  <si>
    <t>Резервный фонд администрации Рузского муниципального района на предупреждение и ликвидацию чрезвычайных ситуаций и последствий стихийных бедствий</t>
  </si>
  <si>
    <t>"О бюджете Рузского муниципального района на 2017 год</t>
  </si>
  <si>
    <t>и плановый период 2018 и 2019 годов"</t>
  </si>
  <si>
    <t>Совет депутатов Рузского муниципального района</t>
  </si>
  <si>
    <t>Контрольно-счетная палата Рузского муниципального района</t>
  </si>
  <si>
    <t>018</t>
  </si>
  <si>
    <t>Транспортировка умерших в морг</t>
  </si>
  <si>
    <t>08 4 02 11670</t>
  </si>
  <si>
    <t>8</t>
  </si>
  <si>
    <t>9</t>
  </si>
  <si>
    <t>Основное мероприятие "Обеспечение деятельности администрации Рузского муниципального района"</t>
  </si>
  <si>
    <t>Ремонт муниципальных квартир</t>
  </si>
  <si>
    <t>Итого</t>
  </si>
  <si>
    <t>Проведение ремонтных работ подвесных мостов</t>
  </si>
  <si>
    <t>Обеспечение проведения выборов и референдумов</t>
  </si>
  <si>
    <t>99 0 00 00010</t>
  </si>
  <si>
    <t>Специальные расходы</t>
  </si>
  <si>
    <t>Проведение выборов в представительные органы муниципального образования</t>
  </si>
  <si>
    <t>Ежегодный контроль соблюдения правил эксплуатации аттестованного объекта и эффективности реализованных мер защиты на соответствие требованиям по защите информации, составляющей государственную тайну, от утечки по техническим каналам</t>
  </si>
  <si>
    <t>16 6 04 00000</t>
  </si>
  <si>
    <t>16 6 04 00421</t>
  </si>
  <si>
    <t>Приобретение и установка сервера "Безопасный регион"</t>
  </si>
  <si>
    <t>Обслуживание сервера "Безопасный регион" и оплата интернет трафика</t>
  </si>
  <si>
    <t>16 6 04 00422</t>
  </si>
  <si>
    <t>12 2 04 00000</t>
  </si>
  <si>
    <t>12 2 04 10390</t>
  </si>
  <si>
    <t>Основное мероприятие "Обеспечение подключения к региональным информационным системам и сопровождение пользователей органа местного самоуправления муниципального образования"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</si>
  <si>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органов местного самоуправления Рузского муниципального района"</t>
  </si>
  <si>
    <t>12 2 05 00000</t>
  </si>
  <si>
    <t>12 2 05 10390</t>
  </si>
  <si>
    <t>Основное мероприятие "Внедрение систем электронного документооборота для обеспечения деятельности органов местного самоуправления Рузского муниципального района"</t>
  </si>
  <si>
    <t>12 2 07 10390</t>
  </si>
  <si>
    <t>12 7 04 26100</t>
  </si>
  <si>
    <t>03 4 01 27931</t>
  </si>
  <si>
    <t>Обеспечение выплаты ежемесячной компенсации врачам государственных учреждений здравоохранения Московской области, расположенных на территории Рузского муниципального района за наем (поднаем) жилых помещений</t>
  </si>
  <si>
    <t>06 1 02 25553</t>
  </si>
  <si>
    <t>Модернизация объектов водоснабжения в рамках проекта "Чистая вода"</t>
  </si>
  <si>
    <t>06 3 03 25591</t>
  </si>
  <si>
    <t>06 4 01 00000</t>
  </si>
  <si>
    <t>06 4 01 25560</t>
  </si>
  <si>
    <t>06 4 01 25590</t>
  </si>
  <si>
    <t>06 4 02 25592</t>
  </si>
  <si>
    <t>Основное мероприятие "Установка и содержание контейнерных площадок по сбору мусора, в том числе вблизи садовых некоммерческих товариществ и вдоль дорог, с которых осуществляется вывоз мусора"</t>
  </si>
  <si>
    <t>Установка и содержание контейнерных площадок по сбору мусора</t>
  </si>
  <si>
    <t xml:space="preserve">12 7 03 25200 </t>
  </si>
  <si>
    <t>Оказание услуг по формированию земельных участков для многодетных семей</t>
  </si>
  <si>
    <t>Оказание услуг по формированию земельных участков для проведения аукционов и подготовка межевых дел</t>
  </si>
  <si>
    <t>12 7 03 25221</t>
  </si>
  <si>
    <t>06 1 01 00000</t>
  </si>
  <si>
    <t>06 1 01 25552</t>
  </si>
  <si>
    <t>Актуализация схем теплоснабжения, водоснабжения и водоотведения</t>
  </si>
  <si>
    <t>06 1 01 25562</t>
  </si>
  <si>
    <t>06 1 01 25572</t>
  </si>
  <si>
    <t>Разработка программы комплексного развития коммунальной инфраструктуры</t>
  </si>
  <si>
    <t xml:space="preserve">Обучение ответственных лиц </t>
  </si>
  <si>
    <t>06 1 01 25700</t>
  </si>
  <si>
    <t>Инвентаризация объектов муниципальной собственности</t>
  </si>
  <si>
    <t>02 1 00 00000</t>
  </si>
  <si>
    <t>02 3 00 00000</t>
  </si>
  <si>
    <t xml:space="preserve">02 3 01 00000 </t>
  </si>
  <si>
    <t>02 3 01 09603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</si>
  <si>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</si>
  <si>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"Повышение уровня обеспеченности населения Рузского муниципального района жильем"</t>
  </si>
  <si>
    <t>02 1 01 00000</t>
  </si>
  <si>
    <t>02 1 01 26000</t>
  </si>
  <si>
    <t>Предоставление средств местного бюджета для выплаты компенсации на погашение части основного долга по ипотечному жилищному кредиту</t>
  </si>
  <si>
    <t>Подпрограмма "Социальная ипотека"</t>
  </si>
  <si>
    <t>Основное мероприятие "Оказание государственной и муниципальной поддержки отдельным категориям учителей, врачей, спортсменов, воспитателей, среднему медицинскому персоналу осуществляющих свою трудовую деятельность в Рузском муниципальном районе Московской области в приобретении  (строительстве) жилья"</t>
  </si>
  <si>
    <t>02 6 00 00000</t>
  </si>
  <si>
    <t>02 6 01 00000</t>
  </si>
  <si>
    <t>02 6 01 27000</t>
  </si>
  <si>
    <t>Подпрограмма "Предоставление жилых помещений гражданам Рузского муниципального района, состоящим на учете в качестве нуждающихся в жилых помещениях, предоставляемых по договорам социального найма"</t>
  </si>
  <si>
    <t>Основное мероприятие "Улучшение жилищных условий граждан Рузского муниципального района состоящим на учете в качестве нуждающихся в жилых помещениях предоставляемых по договорам социального найма"</t>
  </si>
  <si>
    <t>Приобретение жилых помещений с целью предоставления гражданам Рузского муниципального района состоящим на учете в качестве нуждающихся в жилых помещениях</t>
  </si>
  <si>
    <t>09 2 00 00000</t>
  </si>
  <si>
    <t>09 2 01 00000</t>
  </si>
  <si>
    <t>09 2 01 00003</t>
  </si>
  <si>
    <t>Подпрограмма "Устойчивое развитие сельских территорий"</t>
  </si>
  <si>
    <t>Основное мероприятие "Удовлетворение потребностей сельского населения, в том числе молодых семей и молодых специалистов, в благоустроенном жилье"</t>
  </si>
  <si>
    <t>Улучшение жилищных условий граждан Российской Федерации, проживающих в сельской местности</t>
  </si>
  <si>
    <t>09 2 01 00004</t>
  </si>
  <si>
    <t>Обеспечение жильем молодых семей и молодых специалистов, проживающих и работающих в сельской местности</t>
  </si>
  <si>
    <t>06 1 01 25559</t>
  </si>
  <si>
    <t>Строительство очистных сооружений</t>
  </si>
  <si>
    <t>Строительство футбольного поля с искусственным покрытием</t>
  </si>
  <si>
    <t>01 1 01 20333</t>
  </si>
  <si>
    <t>Другие вопросы в области физической культуры и спорта</t>
  </si>
  <si>
    <t>Дополнительное образование детей</t>
  </si>
  <si>
    <t>07 3 02 40043</t>
  </si>
  <si>
    <t>99 0 00 40043</t>
  </si>
  <si>
    <t>Снос аварийных зданий</t>
  </si>
  <si>
    <t>99 0 00 09603</t>
  </si>
  <si>
    <t>05 4 00 00000</t>
  </si>
  <si>
    <t>05 4 01 00000</t>
  </si>
  <si>
    <t>Подпрограмма "Развитие местного традиционного народного художественного творчества и участие в сохранении, возрождении и развитии народных художественных промыслов, народного художественного творчества"</t>
  </si>
  <si>
    <t>Основное мероприятие "Поддержка традиционного народного художественного творчества, сохранение, возрождение и развитие народных художественных промыслов на территории Рузского муниципального района"</t>
  </si>
  <si>
    <t>05 4 01 40102</t>
  </si>
  <si>
    <t>05 4 01 40300</t>
  </si>
  <si>
    <t>05 1 01 40500</t>
  </si>
  <si>
    <t>05 2 01 40500</t>
  </si>
  <si>
    <t>03 2 01 00000</t>
  </si>
  <si>
    <t>Основное мероприятие "Предупреждение опасного поведения участников дорожного движения"</t>
  </si>
  <si>
    <t>03 2 01 27960</t>
  </si>
  <si>
    <t>Приобретение аудио, видео материалов по пропаганде безопасности дорожного движения</t>
  </si>
  <si>
    <t>Основное мероприятие " Социальная поддержка медицинских работников, повышение престижа профессии врача и среднего медицинского работника"</t>
  </si>
  <si>
    <t>Основное мероприятие "Построение сегмента системы "Безопасный регион"</t>
  </si>
  <si>
    <t>Основное мероприятие "Модернизация системы коммунальной инфраструктуры Рузского муниципального  района и повышение эффективности работы коммунального комплекса"</t>
  </si>
  <si>
    <t xml:space="preserve">99 0 00 40101 </t>
  </si>
  <si>
    <t>16 6 02 40340</t>
  </si>
  <si>
    <t>Размещение баннеров на рекламных щитах</t>
  </si>
  <si>
    <t>16 7 01 40361</t>
  </si>
  <si>
    <t>Приобретение, разработка, тиражирование и распространение наглядного, информационного материала по противодействию терроризму и экстремизму</t>
  </si>
  <si>
    <t>16 6 02 40360</t>
  </si>
  <si>
    <t>Изготовление печатной продукции по предупреждению совершения преступных деяний</t>
  </si>
  <si>
    <t>16 8 01 40363</t>
  </si>
  <si>
    <t>Основное мероприятие "Повышение эффективности и проведения профилактических мероприятий по выявлению наркопотребителей и снижению уровня наркотизации общества"</t>
  </si>
  <si>
    <t>04 5 00 00000</t>
  </si>
  <si>
    <t>04 5 02 00000</t>
  </si>
  <si>
    <t>04 5 02 00280</t>
  </si>
  <si>
    <t>04 1 02 40471</t>
  </si>
  <si>
    <t>Создание безбарьерной среды в помещении Рузской районной общественной организации инвалидов ВОВ</t>
  </si>
  <si>
    <t>06 1 01 09605</t>
  </si>
  <si>
    <t>Субсидия на частичную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</si>
  <si>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08 4 01 61100</t>
  </si>
  <si>
    <t>Обеспечение мероприятий по модернизации систем коммунальной инфраструктуры за счет иных межбюджетных трансфертов</t>
  </si>
  <si>
    <t>08 4 01 S1100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</si>
  <si>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</si>
  <si>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к решению Совета депутатов</t>
  </si>
  <si>
    <t>Поступление доходов в бюджет Рузского муниципального  района на 2017 год</t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</si>
  <si>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</si>
  <si>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</si>
  <si>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</si>
  <si>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</si>
  <si>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</si>
  <si>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</si>
  <si>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</si>
  <si>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</si>
  <si>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</si>
  <si>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</si>
  <si>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</si>
  <si>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</si>
  <si>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000 1 05 01000 01 0000 110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</si>
  <si>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</si>
  <si>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</si>
  <si>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</si>
  <si>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</si>
  <si>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</si>
  <si>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</si>
  <si>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 xml:space="preserve">Налог, взимаемый в связи с применением патентной системы налогообложения               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</si>
  <si>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</si>
  <si>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</si>
  <si>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</si>
  <si>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</si>
  <si>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</si>
  <si>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</si>
  <si>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</si>
  <si>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</si>
  <si>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</si>
  <si>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</si>
  <si>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</si>
  <si>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</si>
  <si>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</si>
  <si>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</si>
  <si>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</si>
  <si>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</si>
  <si>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</si>
  <si>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</si>
  <si>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</si>
  <si>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</si>
  <si>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</si>
  <si>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</si>
  <si>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</si>
  <si>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</si>
  <si>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</si>
  <si>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</si>
  <si>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</si>
  <si>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</si>
  <si>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</si>
  <si>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</si>
  <si>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</si>
  <si>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ШТРАФЫ, САНКЦИИ, ВОЗМЕЩЕНИЕ УЩЕРБА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</si>
  <si>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</si>
  <si>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132, 133, 134, 135, 135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Налогового кодекса Российской Федерации</t>
    </r>
    <r>
      <rPr>
        <vertAlign val="superscript"/>
        <sz val="10"/>
        <rFont val="Times New Roman"/>
        <family val="1"/>
        <charset val="204"/>
      </rPr>
      <t xml:space="preserve"> </t>
    </r>
  </si>
  <si>
    <t>000 1 16 06000 01 0000 140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</si>
  <si>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</si>
  <si>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</si>
  <si>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</si>
  <si>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</si>
  <si>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 законодательства</t>
  </si>
  <si>
    <t>000 1 16 30000 01 0000 140</t>
  </si>
  <si>
    <t>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</si>
  <si>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</si>
  <si>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</si>
  <si>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000 1 16 90050 05 0000 140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</si>
  <si>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</si>
  <si>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</si>
  <si>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</si>
  <si>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000 1 17 05050 05 0000 180</t>
  </si>
  <si>
    <t>Прочие неналоговые доходы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</si>
  <si>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</si>
  <si>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</si>
  <si>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</si>
  <si>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</si>
  <si>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</si>
  <si>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</si>
  <si>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</si>
  <si>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</si>
  <si>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Субвенции бюджетам муниципальных районов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</si>
  <si>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</si>
  <si>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</si>
  <si>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</si>
  <si>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</si>
  <si>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</si>
  <si>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</si>
  <si>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- 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</si>
  <si>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</si>
  <si>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12.01.1995 года № 5-ФЗ "О ветеранах" и  от 24.11.1995 года № 181-ФЗ "О социальной защите инвалидов в Российской Федерации"</t>
  </si>
  <si>
    <t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</si>
  <si>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</si>
  <si>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</si>
  <si>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</si>
  <si>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>Иные межбюджетные трансферты</t>
  </si>
  <si>
    <t xml:space="preserve">Прочие межбюджетные трансферты, передаваемые бюджетам муниципальных районов  </t>
  </si>
  <si>
    <t>ИТОГО ДОХОДОВ С УЧЕТОМ БЕЗВОЗМЕЗДНЫХ ПОСТУПЛЕНИЙ</t>
  </si>
  <si>
    <t>ВСЕГО ДОХОДОВ</t>
  </si>
  <si>
    <t>№ п/п</t>
  </si>
  <si>
    <t>2</t>
  </si>
  <si>
    <t>3</t>
  </si>
  <si>
    <t>6</t>
  </si>
  <si>
    <t>10</t>
  </si>
  <si>
    <t>11</t>
  </si>
  <si>
    <t>12</t>
  </si>
  <si>
    <t>13</t>
  </si>
  <si>
    <t>14</t>
  </si>
  <si>
    <t>Прочие субвенции бюджетам муниципальных районов</t>
  </si>
  <si>
    <t>Финансовое управление Администрации Рузского муниципального района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</si>
  <si>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</si>
  <si>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"О бюджете Рузского муниципального </t>
  </si>
  <si>
    <t>I. Привлечение заимствований</t>
  </si>
  <si>
    <t>Виды заимствований</t>
  </si>
  <si>
    <t>Кредитные договоры и соглашения, заключенные от имени Рузского муниципального района</t>
  </si>
  <si>
    <t>Бюджетные кредиты, полученные от других бюджетов бюджетной системы</t>
  </si>
  <si>
    <t xml:space="preserve">Итого: </t>
  </si>
  <si>
    <t>II. Погашение заимствований</t>
  </si>
  <si>
    <t>Приложение № 10</t>
  </si>
  <si>
    <t xml:space="preserve">к решению Совета депутатов 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</si>
  <si>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</si>
  <si>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</si>
  <si>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</si>
  <si>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</si>
  <si>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</si>
  <si>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</si>
  <si>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</si>
  <si>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</si>
  <si>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</si>
  <si>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Дефицит бюджета Рузского муниципального района</t>
  </si>
  <si>
    <t>в процентах к общей сумме доходов без учета безвозмездных поступлений</t>
  </si>
  <si>
    <t>000</t>
  </si>
  <si>
    <t>01</t>
  </si>
  <si>
    <t>00</t>
  </si>
  <si>
    <t>0000</t>
  </si>
  <si>
    <t>Источники внутреннего  финансирования дефицитов бюджета</t>
  </si>
  <si>
    <t>02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</si>
  <si>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</si>
  <si>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</si>
  <si>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05</t>
  </si>
  <si>
    <t>710</t>
  </si>
  <si>
    <t xml:space="preserve">     Получение кредитов от кредитных организаций бюджетами муниципальных районов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</si>
  <si>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</si>
  <si>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муниципальных районов кредитов от кредитных организаций в валюте Российской Федерации</t>
  </si>
  <si>
    <t>03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</si>
  <si>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</si>
  <si>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</si>
  <si>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</si>
  <si>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</si>
  <si>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</si>
  <si>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</si>
  <si>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</si>
  <si>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</si>
  <si>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муниципального района</t>
  </si>
  <si>
    <r>
      <t xml:space="preserve">     Уменьшение прочих остатков денежных средств бюджета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муниципального района</t>
    </r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</si>
  <si>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</si>
  <si>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</si>
  <si>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</si>
  <si>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</si>
  <si>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</si>
  <si>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</si>
  <si>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</si>
  <si>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</si>
  <si>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</si>
  <si>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</si>
  <si>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</si>
  <si>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</si>
  <si>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</si>
  <si>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</si>
  <si>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</si>
  <si>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</si>
  <si>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540</t>
  </si>
  <si>
    <t xml:space="preserve">I. Перечень муниципальных гарантий Рузского муниципального района, </t>
  </si>
  <si>
    <t>Цели предоставления муниципальных гарантий</t>
  </si>
  <si>
    <t>Предельный объем гарантий (тыс. руб.)</t>
  </si>
  <si>
    <t>Основной долг</t>
  </si>
  <si>
    <t>Проценты и другие расходы по обслуживанию  долга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</si>
  <si>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</si>
  <si>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тыс. рублей</t>
  </si>
  <si>
    <t>За счет источников внутреннего финансирования дефицита бюджета Рузского муниципального района</t>
  </si>
  <si>
    <t>За счет расходов бюджета Рузского муниципального района</t>
  </si>
  <si>
    <t>и  плановый период  2018  и 2019 годов"</t>
  </si>
  <si>
    <t>12 2 08 00000</t>
  </si>
  <si>
    <t>12 2 08 S2490</t>
  </si>
  <si>
    <t>Основное мероприятие "Внедрение информационно-коммуникационных технологий в систему дошкольного, общего и среднего образования Московской области"</t>
  </si>
  <si>
    <t xml:space="preserve"> и  плановый период 2018 и 2019 годов"</t>
  </si>
  <si>
    <t>Приложение № 1</t>
  </si>
  <si>
    <t>Приложение №2</t>
  </si>
  <si>
    <t>Приложение №6</t>
  </si>
  <si>
    <t>и  плановый период 2018 и 2019 годов"</t>
  </si>
  <si>
    <t>2018 год</t>
  </si>
  <si>
    <t>2019 год</t>
  </si>
  <si>
    <t>Приложение №13</t>
  </si>
  <si>
    <t>Приложение № 17</t>
  </si>
  <si>
    <t xml:space="preserve">Объем привлечения средств </t>
  </si>
  <si>
    <t xml:space="preserve">Объем средств, направляемых на погашение основной суммы долга </t>
  </si>
  <si>
    <t>Приложение № 18</t>
  </si>
  <si>
    <t xml:space="preserve">"О бюджете Рузского муниципального района </t>
  </si>
  <si>
    <t>Ед. измерения: тыс.рублей</t>
  </si>
  <si>
    <t xml:space="preserve">Сумма, тыс. рублей </t>
  </si>
  <si>
    <t>Дефицит (профицит) бюджета Рузского муниципального района</t>
  </si>
  <si>
    <t>Код классификации расходов бюджета</t>
  </si>
  <si>
    <t>раздел</t>
  </si>
  <si>
    <t xml:space="preserve">подраздел </t>
  </si>
  <si>
    <t>Функционирование высшего должностного лица субъекта Российской Федерации и муниципального образования</t>
  </si>
  <si>
    <t>09</t>
  </si>
  <si>
    <t>07</t>
  </si>
  <si>
    <t>Периодическая печать и издательство</t>
  </si>
  <si>
    <t>Обслуживание государственного внутреннего и муниципального долга</t>
  </si>
  <si>
    <t>Распределение ассигнований на 2017 год</t>
  </si>
  <si>
    <t>по разделам и подразделам  классификации расходов бюджетов</t>
  </si>
  <si>
    <t>на 2017 год и  плановый период 2018 и 2019 годов"</t>
  </si>
  <si>
    <t>Приложение № 14</t>
  </si>
  <si>
    <t>Приложение № 16</t>
  </si>
  <si>
    <t>района на 2017 год и  плановый период 2018 и 2019 годов"</t>
  </si>
  <si>
    <t>Программа муниципальных внутренних заимствований Рузского муниципального района на 2018-2019 годы</t>
  </si>
  <si>
    <t>Программа  муниципальных гарантий Рузского муниципального района в плановом периоде 2018 и 2019 годов</t>
  </si>
  <si>
    <t>на 2017 год  и  плановый период  2018  и 2019 годов"</t>
  </si>
  <si>
    <t>Источники внутреннего финансирования дефицита бюджета Рузского муниципального района на плановый период 2018 и 2019 годов</t>
  </si>
  <si>
    <t>подлежащих предоставлению в 2018-2019 годах</t>
  </si>
  <si>
    <t>II. Общий объем бюджетных ассигнований, предусмотренных на исполнение муниципальных гарантий Рузского муниципального района по возможным гарантийным случаям, в 2018-2019 годах</t>
  </si>
  <si>
    <t>Приложение № 5</t>
  </si>
  <si>
    <t>на 2017 год и на плановый период 2018 и 2019 годов"</t>
  </si>
  <si>
    <t>Распределение бюджетных ассигнований на 2017 год</t>
  </si>
  <si>
    <t xml:space="preserve">по разделам, подразделам, целевым статьям (муниципальным программам Рузского муниципального района и непрограммным </t>
  </si>
  <si>
    <t>направлениям деятельности), группам и подгруппам видов расходов классификации расходов бюджетов</t>
  </si>
  <si>
    <t>Резервный фонд Администрации Рузского муниципального района на предупреждение и ликвидацию чрезвычайных ситуаций и последствий стихийных бедствий</t>
  </si>
  <si>
    <t>04 1 02 00471</t>
  </si>
  <si>
    <t>Дорожное хозяйство(дорожные фонды)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</si>
  <si>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органов местного самоуправления "</t>
  </si>
  <si>
    <t>Регистрация прав собственности муниципального образования "Рузский муниципальный район" на земельные участи</t>
  </si>
  <si>
    <t>Муниципальная программа "Жилище"</t>
  </si>
  <si>
    <t>02 3 01 00000</t>
  </si>
  <si>
    <t>ИТОГО</t>
  </si>
  <si>
    <t>Распределение бюджетных ассигнований на 2018 и 2019 годы</t>
  </si>
  <si>
    <t>Приложение № 12</t>
  </si>
  <si>
    <t>04 5 04 00000</t>
  </si>
  <si>
    <t>Основное мероприятие "Обеспечение полноценным питанием беременных женщин, кормящих матерей,  а также детей в возрасте до трех лет"</t>
  </si>
  <si>
    <t>Приложение № 8</t>
  </si>
  <si>
    <t xml:space="preserve">(муниципальным  программам Рузского муниципального района и непрограммным направлениям деятельности), </t>
  </si>
  <si>
    <t>группам и подгруппам видов расходов классификации расходов бюджетов</t>
  </si>
  <si>
    <t>Классификация расходов бюджета</t>
  </si>
  <si>
    <t xml:space="preserve">Целевая статья </t>
  </si>
  <si>
    <t>Вид расхода</t>
  </si>
  <si>
    <t>Подпрограмма "Предоставление жилых помещений гражданам Рузского муниципального района, стоящим на учете в качестве нуждающихся в жилых помещениях, предоставляемых по договорам социального найма"</t>
  </si>
  <si>
    <t>Основное мероприятие "Улучшение жилищных условий граждан Рузского муниципального района, стоящим на учете в качестве нуждающихся в жилых помещениях, предоставляемых по договорам социального найма"</t>
  </si>
  <si>
    <t>Приобретение жилых помещений с целью предоставления гражданам Рузского муниципального района, стоящим на учете в качестве нуждающихся в жилых помещениях, предоставляемых по договорам социального найма</t>
  </si>
  <si>
    <t>Создание безбарьерной среды в  помещении Рузской районной общественной организации инвалидов ВОВ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</si>
  <si>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</si>
  <si>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на обеспечение современными аппаратно-программными комплексами общеобразовательных организаций в Московской области</t>
  </si>
  <si>
    <t>Основное мероприятие "Внедрение  информационно-коммуникационных технологий систему дошкольного, общего, и среднего образования Московской области"</t>
  </si>
  <si>
    <t>Ежегодный контроль соблюдения правил эксплуатации аттестованного объекта и эффективности реализованных мер защиты</t>
  </si>
  <si>
    <t>Обслуживание сервера "Безопасный регион"</t>
  </si>
  <si>
    <t xml:space="preserve">Расходы бюджета Рузского муниципального района на 2017 год по целевым статьям </t>
  </si>
  <si>
    <t>Приложение № 15</t>
  </si>
  <si>
    <t>и   плановый период 2018 и 2019 годов"</t>
  </si>
  <si>
    <t>расходов  бюджета Рузского муниципального района на 2018 и 2019 годы</t>
  </si>
  <si>
    <t>Распределение ассигнований на 2018 и 2019 годы</t>
  </si>
  <si>
    <t xml:space="preserve">Расходы бюджета Рузского муниципального района на 2018 и 2019 годы по целевым статьям </t>
  </si>
  <si>
    <t>Источники  внутреннего финансирования дефицита бюджета Рузского муниципального района на 2017 год</t>
  </si>
  <si>
    <t>Итого расходов в рамках муниципальных программ</t>
  </si>
  <si>
    <t>Итого непрограммных расходов</t>
  </si>
  <si>
    <t>16 2 02 00000</t>
  </si>
  <si>
    <t>16 2 02 40101</t>
  </si>
  <si>
    <t>16 2 02 40102</t>
  </si>
  <si>
    <t>06 1 01 S9605</t>
  </si>
  <si>
    <t>Основное мероприятие "Обеспечение деятельности МКУ "Центр закупок Рузского муниципального района""</t>
  </si>
  <si>
    <t>06 1 01 25550</t>
  </si>
  <si>
    <t>06 1 0125550</t>
  </si>
  <si>
    <t>Подпрограмма "Молодое поколение"</t>
  </si>
  <si>
    <t>Основное мероприятие "Обеспечение деятельности МАУ "Центр молодежных программ, развития туризма и информационной политики"</t>
  </si>
  <si>
    <t>12 М 00 00000</t>
  </si>
  <si>
    <t>12 М 01 00000</t>
  </si>
  <si>
    <t>12 М 01 40101</t>
  </si>
  <si>
    <t>12 М 01 40102</t>
  </si>
  <si>
    <t>12 М 02 00000</t>
  </si>
  <si>
    <t>12 М 02 40300</t>
  </si>
  <si>
    <t>Основное мероприятие "Увеличение доли молодых граждан принявших участие в мероприятиях, направленных на гражданско-патриотическое и духовно-нравственное воспитание молодежи. Увеличение доли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социально-значимых инициатив и предпринимательств. Увеличение доли молодых граждан, участвующих в деятельности общественных организаций и объединений и принявшие участие в добровольческой (волонтерской) деятельности"</t>
  </si>
  <si>
    <t>Основное мероприятие "Информирование населения муниципального образования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</si>
  <si>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Софинансирование мероприятий по обеспечению современными аппаратно-програмными комплексами общеобразовательных организаций</t>
  </si>
  <si>
    <t>Основное мероприятие "Информирование населения муниципального образования об основных событиях социально-экономического развития, а также о деятельности органов местного самоуправления посредством наружной рекламы"</t>
  </si>
  <si>
    <t>Основное мероприятие "Проведение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Московской области от 21.05.2014  №363/16"Об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</si>
  <si>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Основное мероприятие "Приведение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конструкций"</t>
  </si>
  <si>
    <t>от   "20" декабря  2016 года № 345/47</t>
  </si>
  <si>
    <t>от   "20" декабря 2016 года №345/47</t>
  </si>
  <si>
    <t>от   "20" декабря  2016 года №345/47</t>
  </si>
  <si>
    <t>от   "20"  декабря 2016 года № 345/47</t>
  </si>
  <si>
    <t xml:space="preserve">от   "20" декабря  2016 года №345/47 </t>
  </si>
  <si>
    <t>Подпрограмма "Снижение рисков и смягчение последствий чрезвычайных ситуаций природного и техногенного характера на территории Рузского муниципальнго района"</t>
  </si>
  <si>
    <t>Мероприятия по организации отдыха детей в каникулярное время</t>
  </si>
  <si>
    <t>04 2 02 62190</t>
  </si>
  <si>
    <t>Муниципальное казенное учреждение Управление образования Администрации Рузского муниципального района</t>
  </si>
  <si>
    <t>Орган местного самоуправления-муниципальное казенное учреждение "Совет депутатов Рузского муниципального района"</t>
  </si>
  <si>
    <t>Орган местного самоуправления - Муниципальное казенное учреждение Контрольно-счетная палата Рузского муниципального района</t>
  </si>
  <si>
    <t>Центральный аппарат за счет средств бюджета городского поселения Руза</t>
  </si>
  <si>
    <t>70 0 00 11810</t>
  </si>
  <si>
    <t>Центральный аппарат за счет средств бюджета городского поселения Тучково</t>
  </si>
  <si>
    <t>70 0 00 11820</t>
  </si>
  <si>
    <t>Центральный аппарат за счет средств сельского поселения Волковское</t>
  </si>
  <si>
    <t>70 0 00 11830</t>
  </si>
  <si>
    <t>Центральный аппарат за счет средств бюджета сельского поселения Дороховское</t>
  </si>
  <si>
    <t>70 0 00 11840</t>
  </si>
  <si>
    <t>Центральный аппарат за счет средств бюджета сельского поселения Ивановское</t>
  </si>
  <si>
    <t>70 0 00 11850</t>
  </si>
  <si>
    <t>Центральный аппарат за счет средств бюджета сельское поселения Колюбакинское</t>
  </si>
  <si>
    <t>70 0 00 11860</t>
  </si>
  <si>
    <t>Центральный аппарат за счет средств бюджета сельского поселения Старорузское</t>
  </si>
  <si>
    <t>70 0 00 11870</t>
  </si>
  <si>
    <t>Основное мероприятие "Исполнение переданных государственных полномочий в сфере землепользования"</t>
  </si>
  <si>
    <t>12 7 05 00000</t>
  </si>
  <si>
    <t>Осуществление государственных полномочий Московской области в области земельных отношений</t>
  </si>
  <si>
    <t>12 7 05 60830</t>
  </si>
  <si>
    <t>Обеспечение деятельности органов местного самоуправления за счет средств бюджета городского поселения Тучково</t>
  </si>
  <si>
    <t>12 9 01 11820</t>
  </si>
  <si>
    <t>Подпрограмма "Обеспечение жильем ветеранов, инвалидов и семей, имеющих детей-инвалидов"</t>
  </si>
  <si>
    <t>Расходы на выплаты персоналу подведомственных учреждений за счет средств бюджета городского поселения Руза</t>
  </si>
  <si>
    <t>08 2 01 40810</t>
  </si>
  <si>
    <t>Расходы на выплаты персоналу подведомственных учреждений за счет средств бюджета городского поселения Тучково</t>
  </si>
  <si>
    <t>08 2 01 40820</t>
  </si>
  <si>
    <t>Расходы на выплаты персоналу подведомственных учреждений за счет средств бюджета сельского поселения Волковское</t>
  </si>
  <si>
    <t>08 2 01 40830</t>
  </si>
  <si>
    <t>Расходы на выплаты персоналу подведомственных учреждений за счет средств бюджета сельского поселения Дороховское</t>
  </si>
  <si>
    <t>08 2 01 40840</t>
  </si>
  <si>
    <t>Расходы на выплаты персоналу подведомственных учреждений за счет средств бюджета сельского поселения Ивановское</t>
  </si>
  <si>
    <t>08 2 01 40850</t>
  </si>
  <si>
    <t>Расходы на выплаты персоналу подведомственных учреждений за счет средств бюджета сельского поселения Колюбакинское</t>
  </si>
  <si>
    <t>08 2 01 40860</t>
  </si>
  <si>
    <t>Расходы на выплаты персоналу подведомственных учреждений за счет средств бюджета сельского поселения Старорузское</t>
  </si>
  <si>
    <t>08 2 01 40870</t>
  </si>
  <si>
    <t>Возмещение убытков ОАО "Рузский РСК", понесенных вследствие отчуждения земельного участка</t>
  </si>
  <si>
    <t>99 0 00 25400</t>
  </si>
  <si>
    <t>Ремонт дорог общего пользования местного значения за счет средств бюджета городского поселения Руза</t>
  </si>
  <si>
    <t>03 3 01 27810</t>
  </si>
  <si>
    <t>Содержание дорог и объектов дорожного хозяйства за счет средств бюджета городского поселения Руза</t>
  </si>
  <si>
    <t>03 3 02 27810</t>
  </si>
  <si>
    <t>Изготовление разрешений на проезд большегрузного транспорта</t>
  </si>
  <si>
    <t>03 3 02 27922</t>
  </si>
  <si>
    <t>Выполнение других обязательств муниципального образования</t>
  </si>
  <si>
    <t>99 0 00 29000</t>
  </si>
  <si>
    <t>Обеспечение мероприятий по модернизации систем коммунальной инфраструктуры за счет субсидии из бюджета МО</t>
  </si>
  <si>
    <t>06 1 01 09505</t>
  </si>
  <si>
    <t>Информационно-методическое и кадровое обеспечение системы реабилитации и социальной интеграции инвалидов в Рузском муниципальном районе</t>
  </si>
  <si>
    <t>Обеспечение жильем молодых семей за счет средств бюджета городского поселения Тучково</t>
  </si>
  <si>
    <t>02 2 01 25820</t>
  </si>
  <si>
    <t>Подпрограмма "Обеспечение жильем отдельных категорий граждан, установленных федеральным законодательством "</t>
  </si>
  <si>
    <t>02 5 00 00000</t>
  </si>
  <si>
    <t>Основное мероприятие "Обеспечение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войны, инвалидов и ветеранов боевых действий, инвалидов и семей, имеющих детей-инвалидов."</t>
  </si>
  <si>
    <t>02 5 01 00000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</si>
  <si>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</si>
  <si>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02 5 01 51340</t>
  </si>
  <si>
    <t>04 5 03 00000</t>
  </si>
  <si>
    <t>Обеспечение полноценным питанием беременных женщин, кормящих матерей,  а также детей в возрасте до трех лет"</t>
  </si>
  <si>
    <t>04 5 03 62080</t>
  </si>
  <si>
    <t>Улучшение жилищных условий граждан РФ, проживающих в сельской местности</t>
  </si>
  <si>
    <t>Основное мероприятие "Оформление наружного информационного пространства Рузского муниципального района"</t>
  </si>
  <si>
    <t>Основное мероприятие "Демонтаж незаконно установленных рекламных конструкций, не соответствующих утвержденной схеме размещения рекламных конструкций на территории Рузского муниципального района и внесение изменений в схему размещения рекламных конструкций на территории Рузского муниципального района при обстоятельствах инфраструктурного и имущественного характера"</t>
  </si>
  <si>
    <t xml:space="preserve"> 000 2 02 49999 05 0000 151</t>
  </si>
  <si>
    <t>Межбюджетные трансферты, передаваемые бюджетам муниципальных районов из бюджетов поселений на осуществление части полномочий  по решению вопросов  местного значения в соответствии с заключенными соглашениями</t>
  </si>
  <si>
    <t>000 2 02 40014 05 0000 151</t>
  </si>
  <si>
    <t>000 2 02 40000 00 0000 151</t>
  </si>
  <si>
    <t>000 2 02 39999 05 0000 151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</si>
  <si>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</si>
  <si>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000 2 02 35134 05 0000 151</t>
  </si>
  <si>
    <t>000 2 02 35082 05 0000 151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</si>
  <si>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</si>
  <si>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</si>
  <si>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 xml:space="preserve"> - на осуществление государственных полномочий в области земельных отношений на 2017 год</t>
  </si>
  <si>
    <t>000 2 02 30024 05 0000 151</t>
  </si>
  <si>
    <t>000 2 02 30022 05 0000 151</t>
  </si>
  <si>
    <t>Субвенции бюджетам бюджетной системы Российской Федерации</t>
  </si>
  <si>
    <t>000 2 02 30000 00 0000 151</t>
  </si>
  <si>
    <t xml:space="preserve"> - на мероприятия по организации отдыха детей в каникулярное время в соответствии с государственной программой Московской области "Социальная защита населения Московской области" на 2017-2021 годы</t>
  </si>
  <si>
    <t>000 2 02 29999 05 0000 151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</si>
  <si>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</si>
  <si>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000 2 02 20300 05 0000 151</t>
  </si>
  <si>
    <t>Субсидии бюджетам бюджетной системы Российской Федерации (межбюджетные субсидии)</t>
  </si>
  <si>
    <t>000 2 02 20000 00 0000 151</t>
  </si>
  <si>
    <t>000 2 02 15001 05 0000 151</t>
  </si>
  <si>
    <t>Дотации бюджетам бюджетной системы Российской Федерации</t>
  </si>
  <si>
    <t>000 2 02 10000 00 0000 151</t>
  </si>
  <si>
    <t>Приложение №1</t>
  </si>
  <si>
    <t>02 3 02 00000</t>
  </si>
  <si>
    <t>02 3 02 09602</t>
  </si>
  <si>
    <t>Основное мероприятие "Защита прав граждан на жилище"</t>
  </si>
  <si>
    <t>Субсидии на переселение граждан из аварийного жилищного фонда с учетом необходимости развития малоэтажного жилищного строительства</t>
  </si>
  <si>
    <t>Приложение №3</t>
  </si>
  <si>
    <t>Приложение №4</t>
  </si>
  <si>
    <t>Приложение №5</t>
  </si>
  <si>
    <t>Приложение №7</t>
  </si>
  <si>
    <t>Приложение №8</t>
  </si>
  <si>
    <t>Приложение №9</t>
  </si>
  <si>
    <t>Приложение №10</t>
  </si>
  <si>
    <t>Приложение №11</t>
  </si>
  <si>
    <t>Софинансирование мероприятий по строительству и реконструкция объектов водоснабжения и водоотведения</t>
  </si>
  <si>
    <t>Рекультивация поликона ТКО "Аннино"</t>
  </si>
  <si>
    <t>Основное мероприятие "Снижение доли обучающихся муниципальных общеобразовательных организаций (учреждений) занимающихся во вторую смену"</t>
  </si>
  <si>
    <t>Капитальные вложения в общеобразовательные организации в целях обеспечения односменного режима обучения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</si>
  <si>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</si>
  <si>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</si>
  <si>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Софинансирование мероприятий по обеспечению капитальных вложений в общеобразовательные организации в целях обеспечения односменного режима работы</t>
  </si>
  <si>
    <t>06 1 01 S4090</t>
  </si>
  <si>
    <t>15 0 03 28060</t>
  </si>
  <si>
    <t>07 2 09 00000</t>
  </si>
  <si>
    <t>07 2 09 64480</t>
  </si>
  <si>
    <t>07 2 09 S4480</t>
  </si>
  <si>
    <t xml:space="preserve"> - на капитальные вложения в общеобразовательные организации в целях поддержки односменного режима обучения, в соответствии с ГП Московской области "Образование Подмосковья" на 2017-2025 годы</t>
  </si>
  <si>
    <t>Основное мероприятие "Организация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поддержки"</t>
  </si>
  <si>
    <t>от  "22 " марта  2017 года № 375/49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</si>
</sst>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00"/>
    <numFmt numFmtId="166" formatCode="000"/>
    <numFmt numFmtId="167" formatCode="#,##0.0"/>
    <numFmt numFmtId="168" formatCode="000000"/>
    <numFmt numFmtId="169" formatCode="0000"/>
    <numFmt numFmtId="170" formatCode="#,##0.0;[Red]\-#,##0.0;0.0"/>
    <numFmt numFmtId="171" formatCode="00\.0\.00\.00000"/>
    <numFmt numFmtId="172" formatCode="#,##0.00;[Red]\-#,##0.00;0.00"/>
  </numFmts>
  <fonts count="6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CC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color rgb="FF0000CC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sz val="8"/>
      <color rgb="FF00009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00CC"/>
      <name val="Arial Cyr"/>
      <charset val="204"/>
    </font>
    <font>
      <sz val="10"/>
      <color rgb="FF0000FF"/>
      <name val="Arial Cyr"/>
      <charset val="204"/>
    </font>
    <font>
      <sz val="9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11"/>
      <color rgb="FF0000FF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9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ECFF"/>
        <bgColor indexed="9"/>
      </patternFill>
    </fill>
    <fill>
      <patternFill patternType="solid">
        <fgColor rgb="FFCCFFCC"/>
        <bgColor indexed="9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FFFF"/>
        <bgColor rgb="FF00000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71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5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7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32" fillId="0" borderId="0">
      <alignment horizontal="left" vertical="top" wrapText="1"/>
      <protection locked="0" hidden="1"/>
    </xf>
    <xf numFmtId="0" fontId="34" fillId="0" borderId="0">
      <alignment horizontal="left" vertical="top" wrapText="1"/>
      <protection locked="0" hidden="1"/>
    </xf>
    <xf numFmtId="49" fontId="33" fillId="0" borderId="0">
      <alignment horizontal="right" vertical="top" wrapText="1"/>
      <protection locked="0" hidden="1"/>
    </xf>
    <xf numFmtId="0" fontId="23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3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3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3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5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7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7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32" fillId="0" borderId="0">
      <alignment horizontal="left" vertical="top" wrapText="1"/>
      <protection locked="0" hidden="1"/>
    </xf>
    <xf numFmtId="0" fontId="23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34" fillId="0" borderId="0">
      <alignment horizontal="left" vertical="top" wrapText="1"/>
      <protection locked="0" hidden="1"/>
    </xf>
    <xf numFmtId="0" fontId="34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0" fontId="23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3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3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21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2" fillId="0" borderId="0" applyProtection="0"/>
    <xf numFmtId="0" fontId="22" fillId="0" borderId="0" applyProtection="0"/>
    <xf numFmtId="0" fontId="21" fillId="0" borderId="0"/>
    <xf numFmtId="0" fontId="21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4" fillId="0" borderId="0"/>
    <xf numFmtId="0" fontId="36" fillId="0" borderId="0"/>
    <xf numFmtId="0" fontId="37" fillId="0" borderId="0"/>
    <xf numFmtId="0" fontId="24" fillId="0" borderId="0"/>
    <xf numFmtId="0" fontId="25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6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7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47" fillId="0" borderId="0"/>
    <xf numFmtId="0" fontId="47" fillId="0" borderId="0"/>
    <xf numFmtId="0" fontId="3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3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32" fillId="0" borderId="0" applyProtection="0"/>
    <xf numFmtId="0" fontId="22" fillId="0" borderId="0" applyProtection="0"/>
    <xf numFmtId="0" fontId="34" fillId="0" borderId="0" applyProtection="0"/>
    <xf numFmtId="0" fontId="23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3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3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4" fillId="0" borderId="0"/>
    <xf numFmtId="0" fontId="22" fillId="0" borderId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1" fillId="24" borderId="8" applyNumberFormat="0" applyFont="0" applyAlignment="0" applyProtection="0"/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5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7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0" borderId="0">
      <alignment horizontal="left" wrapText="1"/>
      <protection locked="0" hidden="1"/>
    </xf>
    <xf numFmtId="0" fontId="22" fillId="0" borderId="0">
      <alignment horizontal="left" wrapText="1"/>
      <protection locked="0" hidden="1"/>
    </xf>
    <xf numFmtId="0" fontId="22" fillId="0" borderId="0">
      <alignment horizontal="left" wrapText="1"/>
      <protection locked="0" hidden="1"/>
    </xf>
    <xf numFmtId="0" fontId="22" fillId="0" borderId="0">
      <alignment horizontal="left" wrapText="1"/>
      <protection locked="0" hidden="1"/>
    </xf>
    <xf numFmtId="0" fontId="22" fillId="0" borderId="0">
      <alignment horizontal="left" wrapText="1"/>
      <protection locked="0" hidden="1"/>
    </xf>
    <xf numFmtId="0" fontId="22" fillId="0" borderId="0">
      <alignment horizontal="left" wrapText="1"/>
      <protection locked="0" hidden="1"/>
    </xf>
    <xf numFmtId="0" fontId="22" fillId="0" borderId="0">
      <alignment horizontal="left" wrapText="1"/>
      <protection locked="0" hidden="1"/>
    </xf>
    <xf numFmtId="0" fontId="22" fillId="0" borderId="0">
      <alignment horizontal="left" wrapText="1"/>
      <protection locked="0" hidden="1"/>
    </xf>
    <xf numFmtId="0" fontId="22" fillId="0" borderId="0">
      <alignment horizontal="left" wrapText="1"/>
      <protection locked="0" hidden="1"/>
    </xf>
    <xf numFmtId="0" fontId="22" fillId="0" borderId="0">
      <alignment horizontal="left" wrapText="1"/>
      <protection locked="0" hidden="1"/>
    </xf>
    <xf numFmtId="0" fontId="22" fillId="0" borderId="0">
      <alignment horizontal="left" wrapText="1"/>
      <protection locked="0" hidden="1"/>
    </xf>
    <xf numFmtId="0" fontId="32" fillId="0" borderId="0">
      <alignment horizontal="left" wrapText="1"/>
      <protection locked="0" hidden="1"/>
    </xf>
    <xf numFmtId="0" fontId="34" fillId="0" borderId="0">
      <alignment horizontal="left" wrapText="1"/>
      <protection locked="0" hidden="1"/>
    </xf>
    <xf numFmtId="0" fontId="22" fillId="0" borderId="0">
      <alignment horizontal="right" vertical="top" wrapText="1"/>
      <protection locked="0" hidden="1"/>
    </xf>
    <xf numFmtId="0" fontId="23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3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3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3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21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5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7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0" fontId="22" fillId="0" borderId="0">
      <alignment horizontal="left" vertical="top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22" fillId="0" borderId="9">
      <alignment horizontal="left" wrapText="1"/>
      <protection locked="0" hidden="1"/>
    </xf>
    <xf numFmtId="0" fontId="32" fillId="0" borderId="9">
      <alignment horizontal="left" wrapText="1"/>
      <protection locked="0" hidden="1"/>
    </xf>
    <xf numFmtId="0" fontId="34" fillId="0" borderId="9">
      <alignment horizontal="left" wrapText="1"/>
      <protection locked="0" hidden="1"/>
    </xf>
    <xf numFmtId="49" fontId="35" fillId="0" borderId="0">
      <alignment horizontal="center" vertical="top" wrapText="1"/>
      <protection locked="0" hidden="1"/>
    </xf>
    <xf numFmtId="49" fontId="23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3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3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3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21" borderId="0">
      <alignment horizontal="left" vertical="top" wrapText="1"/>
      <protection locked="0" hidden="1"/>
    </xf>
    <xf numFmtId="49" fontId="22" fillId="0" borderId="0">
      <alignment horizontal="left" vertical="top" wrapText="1"/>
      <protection locked="0" hidden="1"/>
    </xf>
    <xf numFmtId="49" fontId="23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5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7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7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49" fontId="22" fillId="0" borderId="0">
      <alignment horizontal="center" vertical="center" wrapText="1"/>
      <protection locked="0" hidden="1"/>
    </xf>
    <xf numFmtId="49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49" fontId="23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3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0" fontId="22" fillId="0" borderId="0">
      <alignment horizontal="center" vertical="center" wrapText="1"/>
      <protection locked="0" hidden="1"/>
    </xf>
    <xf numFmtId="49" fontId="22" fillId="0" borderId="11">
      <alignment horizontal="center" vertical="center" wrapText="1"/>
      <protection locked="0" hidden="1"/>
    </xf>
    <xf numFmtId="0" fontId="34" fillId="0" borderId="0">
      <alignment horizontal="center" vertical="center" wrapText="1"/>
      <protection locked="0" hidden="1"/>
    </xf>
    <xf numFmtId="0" fontId="34" fillId="0" borderId="0">
      <alignment horizontal="center" vertical="center" wrapText="1"/>
      <protection locked="0" hidden="1"/>
    </xf>
    <xf numFmtId="49" fontId="23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0" fontId="22" fillId="0" borderId="0">
      <alignment horizontal="left" wrapText="1"/>
      <protection locked="0" hidden="1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9" fontId="23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49" fontId="22" fillId="21" borderId="11">
      <alignment horizontal="center" vertical="center" wrapText="1"/>
      <protection locked="0" hidden="1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565">
    <xf numFmtId="0" fontId="0" fillId="0" borderId="0" xfId="0"/>
    <xf numFmtId="0" fontId="30" fillId="0" borderId="0" xfId="443" applyFont="1"/>
    <xf numFmtId="0" fontId="30" fillId="28" borderId="0" xfId="443" applyFont="1" applyFill="1"/>
    <xf numFmtId="3" fontId="30" fillId="0" borderId="0" xfId="443" applyNumberFormat="1" applyFont="1"/>
    <xf numFmtId="0" fontId="30" fillId="29" borderId="12" xfId="485" applyNumberFormat="1" applyFont="1" applyFill="1" applyBorder="1" applyAlignment="1" applyProtection="1">
      <alignment horizontal="center" vertical="center" wrapText="1"/>
      <protection locked="0" hidden="1"/>
    </xf>
    <xf numFmtId="0" fontId="31" fillId="0" borderId="0" xfId="443" applyNumberFormat="1" applyFont="1" applyAlignment="1">
      <alignment horizontal="left" vertical="center" wrapText="1"/>
    </xf>
    <xf numFmtId="167" fontId="30" fillId="0" borderId="0" xfId="443" applyNumberFormat="1" applyFont="1" applyAlignment="1">
      <alignment horizontal="right" vertical="center"/>
    </xf>
    <xf numFmtId="0" fontId="30" fillId="0" borderId="0" xfId="443" applyNumberFormat="1" applyFont="1" applyAlignment="1">
      <alignment horizontal="left" vertical="center" wrapText="1"/>
    </xf>
    <xf numFmtId="0" fontId="30" fillId="0" borderId="0" xfId="443" applyNumberFormat="1" applyFont="1" applyAlignment="1">
      <alignment vertical="center" wrapText="1"/>
    </xf>
    <xf numFmtId="0" fontId="48" fillId="28" borderId="0" xfId="443" applyFont="1" applyFill="1"/>
    <xf numFmtId="49" fontId="30" fillId="29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0" fillId="0" borderId="0" xfId="443" applyNumberFormat="1" applyFont="1" applyAlignment="1">
      <alignment horizontal="center" vertical="center" wrapText="1"/>
    </xf>
    <xf numFmtId="167" fontId="30" fillId="0" borderId="0" xfId="443" applyNumberFormat="1" applyFont="1" applyAlignment="1">
      <alignment vertical="center"/>
    </xf>
    <xf numFmtId="0" fontId="31" fillId="28" borderId="0" xfId="443" applyFont="1" applyFill="1"/>
    <xf numFmtId="0" fontId="49" fillId="28" borderId="0" xfId="443" applyFont="1" applyFill="1"/>
    <xf numFmtId="0" fontId="31" fillId="0" borderId="0" xfId="443" applyFont="1" applyFill="1"/>
    <xf numFmtId="0" fontId="31" fillId="30" borderId="12" xfId="419" applyFont="1" applyFill="1" applyBorder="1" applyAlignment="1" applyProtection="1">
      <alignment horizontal="center" vertical="center"/>
      <protection hidden="1"/>
    </xf>
    <xf numFmtId="166" fontId="28" fillId="28" borderId="12" xfId="421" applyNumberFormat="1" applyFont="1" applyFill="1" applyBorder="1" applyAlignment="1" applyProtection="1">
      <alignment horizontal="left" vertical="center" wrapText="1"/>
      <protection hidden="1"/>
    </xf>
    <xf numFmtId="0" fontId="31" fillId="30" borderId="12" xfId="419" applyFont="1" applyFill="1" applyBorder="1" applyAlignment="1" applyProtection="1">
      <alignment vertical="center"/>
      <protection hidden="1"/>
    </xf>
    <xf numFmtId="167" fontId="30" fillId="0" borderId="0" xfId="443" applyNumberFormat="1" applyFont="1" applyAlignment="1">
      <alignment horizontal="center" vertical="center"/>
    </xf>
    <xf numFmtId="166" fontId="28" fillId="28" borderId="12" xfId="421" applyNumberFormat="1" applyFont="1" applyFill="1" applyBorder="1" applyAlignment="1" applyProtection="1">
      <alignment horizontal="center" vertical="center"/>
      <protection hidden="1"/>
    </xf>
    <xf numFmtId="165" fontId="28" fillId="28" borderId="12" xfId="421" applyNumberFormat="1" applyFont="1" applyFill="1" applyBorder="1" applyAlignment="1" applyProtection="1">
      <alignment horizontal="center" vertical="center"/>
      <protection hidden="1"/>
    </xf>
    <xf numFmtId="171" fontId="28" fillId="28" borderId="12" xfId="421" applyNumberFormat="1" applyFont="1" applyFill="1" applyBorder="1" applyAlignment="1" applyProtection="1">
      <alignment horizontal="center" vertical="center"/>
      <protection hidden="1"/>
    </xf>
    <xf numFmtId="167" fontId="28" fillId="28" borderId="12" xfId="421" applyNumberFormat="1" applyFont="1" applyFill="1" applyBorder="1" applyAlignment="1" applyProtection="1">
      <alignment vertical="center"/>
      <protection hidden="1"/>
    </xf>
    <xf numFmtId="167" fontId="31" fillId="30" borderId="12" xfId="419" applyNumberFormat="1" applyFont="1" applyFill="1" applyBorder="1" applyAlignment="1" applyProtection="1">
      <alignment vertical="center"/>
      <protection hidden="1"/>
    </xf>
    <xf numFmtId="0" fontId="31" fillId="0" borderId="0" xfId="443" applyFont="1" applyAlignment="1">
      <alignment horizontal="center"/>
    </xf>
    <xf numFmtId="166" fontId="29" fillId="31" borderId="12" xfId="421" applyNumberFormat="1" applyFont="1" applyFill="1" applyBorder="1" applyAlignment="1" applyProtection="1">
      <alignment horizontal="left" vertical="center" wrapText="1"/>
      <protection hidden="1"/>
    </xf>
    <xf numFmtId="166" fontId="29" fillId="31" borderId="12" xfId="421" applyNumberFormat="1" applyFont="1" applyFill="1" applyBorder="1" applyAlignment="1" applyProtection="1">
      <alignment horizontal="center" vertical="center"/>
      <protection hidden="1"/>
    </xf>
    <xf numFmtId="165" fontId="29" fillId="31" borderId="12" xfId="421" applyNumberFormat="1" applyFont="1" applyFill="1" applyBorder="1" applyAlignment="1" applyProtection="1">
      <alignment horizontal="center" vertical="center"/>
      <protection hidden="1"/>
    </xf>
    <xf numFmtId="171" fontId="29" fillId="31" borderId="12" xfId="421" applyNumberFormat="1" applyFont="1" applyFill="1" applyBorder="1" applyAlignment="1" applyProtection="1">
      <alignment horizontal="center" vertical="center"/>
      <protection hidden="1"/>
    </xf>
    <xf numFmtId="167" fontId="29" fillId="31" borderId="12" xfId="421" applyNumberFormat="1" applyFont="1" applyFill="1" applyBorder="1" applyAlignment="1" applyProtection="1">
      <alignment vertical="center"/>
      <protection hidden="1"/>
    </xf>
    <xf numFmtId="166" fontId="28" fillId="32" borderId="12" xfId="421" applyNumberFormat="1" applyFont="1" applyFill="1" applyBorder="1" applyAlignment="1" applyProtection="1">
      <alignment horizontal="left" vertical="center" wrapText="1"/>
      <protection hidden="1"/>
    </xf>
    <xf numFmtId="166" fontId="28" fillId="32" borderId="12" xfId="421" applyNumberFormat="1" applyFont="1" applyFill="1" applyBorder="1" applyAlignment="1" applyProtection="1">
      <alignment horizontal="center" vertical="center"/>
      <protection hidden="1"/>
    </xf>
    <xf numFmtId="165" fontId="28" fillId="32" borderId="12" xfId="421" applyNumberFormat="1" applyFont="1" applyFill="1" applyBorder="1" applyAlignment="1" applyProtection="1">
      <alignment horizontal="center" vertical="center"/>
      <protection hidden="1"/>
    </xf>
    <xf numFmtId="171" fontId="28" fillId="32" borderId="12" xfId="421" applyNumberFormat="1" applyFont="1" applyFill="1" applyBorder="1" applyAlignment="1" applyProtection="1">
      <alignment horizontal="center" vertical="center"/>
      <protection hidden="1"/>
    </xf>
    <xf numFmtId="167" fontId="28" fillId="32" borderId="12" xfId="421" applyNumberFormat="1" applyFont="1" applyFill="1" applyBorder="1" applyAlignment="1" applyProtection="1">
      <alignment vertical="center"/>
      <protection hidden="1"/>
    </xf>
    <xf numFmtId="166" fontId="28" fillId="33" borderId="12" xfId="421" applyNumberFormat="1" applyFont="1" applyFill="1" applyBorder="1" applyAlignment="1" applyProtection="1">
      <alignment horizontal="left" vertical="center" wrapText="1"/>
      <protection hidden="1"/>
    </xf>
    <xf numFmtId="166" fontId="28" fillId="33" borderId="12" xfId="421" applyNumberFormat="1" applyFont="1" applyFill="1" applyBorder="1" applyAlignment="1" applyProtection="1">
      <alignment horizontal="center" vertical="center"/>
      <protection hidden="1"/>
    </xf>
    <xf numFmtId="165" fontId="28" fillId="33" borderId="12" xfId="421" applyNumberFormat="1" applyFont="1" applyFill="1" applyBorder="1" applyAlignment="1" applyProtection="1">
      <alignment horizontal="center" vertical="center"/>
      <protection hidden="1"/>
    </xf>
    <xf numFmtId="171" fontId="28" fillId="33" borderId="12" xfId="421" applyNumberFormat="1" applyFont="1" applyFill="1" applyBorder="1" applyAlignment="1" applyProtection="1">
      <alignment horizontal="center" vertical="center"/>
      <protection hidden="1"/>
    </xf>
    <xf numFmtId="167" fontId="28" fillId="33" borderId="12" xfId="421" applyNumberFormat="1" applyFont="1" applyFill="1" applyBorder="1" applyAlignment="1" applyProtection="1">
      <alignment vertical="center"/>
      <protection hidden="1"/>
    </xf>
    <xf numFmtId="166" fontId="50" fillId="28" borderId="12" xfId="421" applyNumberFormat="1" applyFont="1" applyFill="1" applyBorder="1" applyAlignment="1" applyProtection="1">
      <alignment horizontal="left" vertical="center" wrapText="1"/>
      <protection hidden="1"/>
    </xf>
    <xf numFmtId="166" fontId="50" fillId="28" borderId="12" xfId="421" applyNumberFormat="1" applyFont="1" applyFill="1" applyBorder="1" applyAlignment="1" applyProtection="1">
      <alignment horizontal="center" vertical="center"/>
      <protection hidden="1"/>
    </xf>
    <xf numFmtId="165" fontId="50" fillId="28" borderId="12" xfId="421" applyNumberFormat="1" applyFont="1" applyFill="1" applyBorder="1" applyAlignment="1" applyProtection="1">
      <alignment horizontal="center" vertical="center"/>
      <protection hidden="1"/>
    </xf>
    <xf numFmtId="171" fontId="50" fillId="28" borderId="12" xfId="421" applyNumberFormat="1" applyFont="1" applyFill="1" applyBorder="1" applyAlignment="1" applyProtection="1">
      <alignment horizontal="center" vertical="center"/>
      <protection hidden="1"/>
    </xf>
    <xf numFmtId="167" fontId="50" fillId="28" borderId="12" xfId="421" applyNumberFormat="1" applyFont="1" applyFill="1" applyBorder="1" applyAlignment="1" applyProtection="1">
      <alignment vertical="center"/>
      <protection hidden="1"/>
    </xf>
    <xf numFmtId="0" fontId="48" fillId="28" borderId="0" xfId="443" applyFont="1" applyFill="1" applyAlignment="1">
      <alignment vertical="center"/>
    </xf>
    <xf numFmtId="167" fontId="30" fillId="28" borderId="0" xfId="443" applyNumberFormat="1" applyFont="1" applyFill="1" applyAlignment="1">
      <alignment vertical="center"/>
    </xf>
    <xf numFmtId="0" fontId="30" fillId="28" borderId="0" xfId="443" applyFont="1" applyFill="1" applyAlignment="1">
      <alignment vertical="center"/>
    </xf>
    <xf numFmtId="0" fontId="28" fillId="28" borderId="12" xfId="0" applyNumberFormat="1" applyFont="1" applyFill="1" applyBorder="1" applyAlignment="1">
      <alignment wrapText="1"/>
    </xf>
    <xf numFmtId="49" fontId="28" fillId="28" borderId="12" xfId="0" applyNumberFormat="1" applyFont="1" applyFill="1" applyBorder="1" applyAlignment="1">
      <alignment horizontal="center" vertical="center" wrapText="1"/>
    </xf>
    <xf numFmtId="0" fontId="50" fillId="28" borderId="0" xfId="443" applyFont="1" applyFill="1"/>
    <xf numFmtId="0" fontId="50" fillId="28" borderId="12" xfId="0" applyNumberFormat="1" applyFont="1" applyFill="1" applyBorder="1" applyAlignment="1">
      <alignment wrapText="1"/>
    </xf>
    <xf numFmtId="49" fontId="50" fillId="28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Border="1" applyAlignment="1">
      <alignment vertical="center" wrapText="1"/>
    </xf>
    <xf numFmtId="0" fontId="30" fillId="0" borderId="0" xfId="443" applyFont="1" applyFill="1" applyAlignment="1">
      <alignment vertical="center"/>
    </xf>
    <xf numFmtId="3" fontId="30" fillId="0" borderId="0" xfId="443" applyNumberFormat="1" applyFont="1" applyFill="1" applyAlignment="1">
      <alignment vertical="center"/>
    </xf>
    <xf numFmtId="0" fontId="28" fillId="28" borderId="0" xfId="443" applyFont="1" applyFill="1" applyAlignment="1">
      <alignment vertical="center"/>
    </xf>
    <xf numFmtId="167" fontId="30" fillId="0" borderId="0" xfId="443" applyNumberFormat="1" applyFont="1" applyAlignment="1">
      <alignment horizontal="center" vertical="center" wrapText="1"/>
    </xf>
    <xf numFmtId="0" fontId="30" fillId="0" borderId="0" xfId="443" applyNumberFormat="1" applyFont="1" applyAlignment="1">
      <alignment horizontal="right" vertical="center" wrapText="1"/>
    </xf>
    <xf numFmtId="167" fontId="40" fillId="28" borderId="0" xfId="443" applyNumberFormat="1" applyFont="1" applyFill="1" applyAlignment="1">
      <alignment vertical="center" wrapText="1"/>
    </xf>
    <xf numFmtId="167" fontId="51" fillId="28" borderId="0" xfId="443" applyNumberFormat="1" applyFont="1" applyFill="1" applyAlignment="1">
      <alignment vertical="center" wrapText="1"/>
    </xf>
    <xf numFmtId="166" fontId="52" fillId="28" borderId="12" xfId="421" applyNumberFormat="1" applyFont="1" applyFill="1" applyBorder="1" applyAlignment="1" applyProtection="1">
      <alignment horizontal="left" vertical="center" wrapText="1"/>
      <protection hidden="1"/>
    </xf>
    <xf numFmtId="166" fontId="52" fillId="28" borderId="12" xfId="421" applyNumberFormat="1" applyFont="1" applyFill="1" applyBorder="1" applyAlignment="1" applyProtection="1">
      <alignment horizontal="center" vertical="center"/>
      <protection hidden="1"/>
    </xf>
    <xf numFmtId="165" fontId="52" fillId="28" borderId="12" xfId="421" applyNumberFormat="1" applyFont="1" applyFill="1" applyBorder="1" applyAlignment="1" applyProtection="1">
      <alignment horizontal="center" vertical="center"/>
      <protection hidden="1"/>
    </xf>
    <xf numFmtId="171" fontId="52" fillId="28" borderId="12" xfId="421" applyNumberFormat="1" applyFont="1" applyFill="1" applyBorder="1" applyAlignment="1" applyProtection="1">
      <alignment horizontal="center" vertical="center"/>
      <protection hidden="1"/>
    </xf>
    <xf numFmtId="167" fontId="52" fillId="28" borderId="12" xfId="421" applyNumberFormat="1" applyFont="1" applyFill="1" applyBorder="1" applyAlignment="1" applyProtection="1">
      <alignment vertical="center"/>
      <protection hidden="1"/>
    </xf>
    <xf numFmtId="0" fontId="53" fillId="28" borderId="0" xfId="443" applyFont="1" applyFill="1" applyAlignment="1">
      <alignment vertical="center"/>
    </xf>
    <xf numFmtId="0" fontId="53" fillId="28" borderId="0" xfId="443" applyFont="1" applyFill="1"/>
    <xf numFmtId="171" fontId="28" fillId="0" borderId="12" xfId="421" applyNumberFormat="1" applyFont="1" applyFill="1" applyBorder="1" applyAlignment="1" applyProtection="1">
      <alignment horizontal="center" vertical="center"/>
      <protection hidden="1"/>
    </xf>
    <xf numFmtId="171" fontId="50" fillId="0" borderId="12" xfId="421" applyNumberFormat="1" applyFont="1" applyFill="1" applyBorder="1" applyAlignment="1" applyProtection="1">
      <alignment horizontal="center" vertical="center"/>
      <protection hidden="1"/>
    </xf>
    <xf numFmtId="167" fontId="40" fillId="0" borderId="0" xfId="443" applyNumberFormat="1" applyFont="1" applyFill="1" applyAlignment="1">
      <alignment vertical="center" wrapText="1"/>
    </xf>
    <xf numFmtId="167" fontId="40" fillId="28" borderId="0" xfId="0" applyNumberFormat="1" applyFont="1" applyFill="1" applyAlignment="1">
      <alignment horizontal="center" vertical="center" wrapText="1"/>
    </xf>
    <xf numFmtId="167" fontId="51" fillId="28" borderId="0" xfId="0" applyNumberFormat="1" applyFont="1" applyFill="1" applyAlignment="1">
      <alignment horizontal="center" vertical="center" wrapText="1"/>
    </xf>
    <xf numFmtId="167" fontId="54" fillId="28" borderId="0" xfId="443" applyNumberFormat="1" applyFont="1" applyFill="1" applyAlignment="1">
      <alignment vertical="center" wrapText="1"/>
    </xf>
    <xf numFmtId="166" fontId="28" fillId="0" borderId="12" xfId="421" applyNumberFormat="1" applyFont="1" applyFill="1" applyBorder="1" applyAlignment="1" applyProtection="1">
      <alignment horizontal="left" vertical="center" wrapText="1"/>
      <protection hidden="1"/>
    </xf>
    <xf numFmtId="166" fontId="28" fillId="0" borderId="12" xfId="421" applyNumberFormat="1" applyFont="1" applyFill="1" applyBorder="1" applyAlignment="1" applyProtection="1">
      <alignment horizontal="center" vertical="center"/>
      <protection hidden="1"/>
    </xf>
    <xf numFmtId="165" fontId="28" fillId="0" borderId="12" xfId="421" applyNumberFormat="1" applyFont="1" applyFill="1" applyBorder="1" applyAlignment="1" applyProtection="1">
      <alignment horizontal="center" vertical="center"/>
      <protection hidden="1"/>
    </xf>
    <xf numFmtId="166" fontId="50" fillId="0" borderId="12" xfId="421" applyNumberFormat="1" applyFont="1" applyFill="1" applyBorder="1" applyAlignment="1" applyProtection="1">
      <alignment horizontal="left" vertical="center" wrapText="1"/>
      <protection hidden="1"/>
    </xf>
    <xf numFmtId="166" fontId="50" fillId="0" borderId="12" xfId="421" applyNumberFormat="1" applyFont="1" applyFill="1" applyBorder="1" applyAlignment="1" applyProtection="1">
      <alignment horizontal="center" vertical="center"/>
      <protection hidden="1"/>
    </xf>
    <xf numFmtId="165" fontId="50" fillId="0" borderId="12" xfId="421" applyNumberFormat="1" applyFont="1" applyFill="1" applyBorder="1" applyAlignment="1" applyProtection="1">
      <alignment horizontal="center" vertical="center"/>
      <protection hidden="1"/>
    </xf>
    <xf numFmtId="167" fontId="28" fillId="0" borderId="12" xfId="421" applyNumberFormat="1" applyFont="1" applyFill="1" applyBorder="1" applyAlignment="1" applyProtection="1">
      <alignment vertical="center"/>
      <protection hidden="1"/>
    </xf>
    <xf numFmtId="0" fontId="30" fillId="0" borderId="0" xfId="443" applyFont="1" applyFill="1"/>
    <xf numFmtId="166" fontId="28" fillId="28" borderId="12" xfId="422" applyNumberFormat="1" applyFont="1" applyFill="1" applyBorder="1" applyAlignment="1" applyProtection="1">
      <alignment horizontal="left" wrapText="1"/>
      <protection hidden="1"/>
    </xf>
    <xf numFmtId="167" fontId="50" fillId="0" borderId="12" xfId="421" applyNumberFormat="1" applyFont="1" applyFill="1" applyBorder="1" applyAlignment="1" applyProtection="1">
      <alignment vertical="center"/>
      <protection hidden="1"/>
    </xf>
    <xf numFmtId="167" fontId="51" fillId="0" borderId="0" xfId="443" applyNumberFormat="1" applyFont="1" applyFill="1" applyAlignment="1">
      <alignment vertical="center" wrapText="1"/>
    </xf>
    <xf numFmtId="0" fontId="48" fillId="0" borderId="0" xfId="443" applyFont="1" applyFill="1" applyAlignment="1">
      <alignment vertical="center"/>
    </xf>
    <xf numFmtId="0" fontId="48" fillId="0" borderId="0" xfId="443" applyFont="1" applyFill="1"/>
    <xf numFmtId="0" fontId="50" fillId="28" borderId="0" xfId="443" applyFont="1" applyFill="1" applyAlignment="1">
      <alignment vertical="center"/>
    </xf>
    <xf numFmtId="167" fontId="41" fillId="28" borderId="0" xfId="443" applyNumberFormat="1" applyFont="1" applyFill="1" applyAlignment="1">
      <alignment vertical="center" wrapText="1"/>
    </xf>
    <xf numFmtId="0" fontId="28" fillId="0" borderId="12" xfId="0" applyNumberFormat="1" applyFont="1" applyFill="1" applyBorder="1" applyAlignment="1">
      <alignment vertical="center" wrapText="1"/>
    </xf>
    <xf numFmtId="0" fontId="50" fillId="0" borderId="12" xfId="0" applyNumberFormat="1" applyFont="1" applyBorder="1" applyAlignment="1">
      <alignment vertical="center" wrapText="1"/>
    </xf>
    <xf numFmtId="0" fontId="28" fillId="28" borderId="12" xfId="0" applyNumberFormat="1" applyFont="1" applyFill="1" applyBorder="1" applyAlignment="1">
      <alignment vertical="center" wrapText="1"/>
    </xf>
    <xf numFmtId="0" fontId="48" fillId="0" borderId="12" xfId="0" applyNumberFormat="1" applyFont="1" applyFill="1" applyBorder="1" applyAlignment="1">
      <alignment vertical="center" wrapText="1"/>
    </xf>
    <xf numFmtId="167" fontId="40" fillId="28" borderId="0" xfId="0" applyNumberFormat="1" applyFont="1" applyFill="1" applyAlignment="1">
      <alignment horizontal="left" vertical="center" wrapText="1"/>
    </xf>
    <xf numFmtId="49" fontId="28" fillId="25" borderId="0" xfId="0" applyNumberFormat="1" applyFont="1" applyFill="1" applyAlignment="1">
      <alignment horizontal="left" vertical="center" wrapText="1"/>
    </xf>
    <xf numFmtId="0" fontId="28" fillId="25" borderId="0" xfId="0" applyFont="1" applyFill="1"/>
    <xf numFmtId="49" fontId="38" fillId="25" borderId="0" xfId="0" applyNumberFormat="1" applyFont="1" applyFill="1" applyAlignment="1">
      <alignment horizontal="center" vertical="center" wrapText="1"/>
    </xf>
    <xf numFmtId="49" fontId="38" fillId="25" borderId="0" xfId="0" applyNumberFormat="1" applyFont="1" applyFill="1" applyAlignment="1">
      <alignment horizontal="right" vertical="center" wrapText="1"/>
    </xf>
    <xf numFmtId="49" fontId="29" fillId="25" borderId="0" xfId="0" applyNumberFormat="1" applyFont="1" applyFill="1" applyAlignment="1">
      <alignment horizontal="left" vertical="center" wrapText="1"/>
    </xf>
    <xf numFmtId="0" fontId="29" fillId="25" borderId="0" xfId="0" applyFont="1" applyFill="1" applyAlignment="1">
      <alignment horizontal="center" vertical="top"/>
    </xf>
    <xf numFmtId="167" fontId="28" fillId="25" borderId="0" xfId="0" applyNumberFormat="1" applyFont="1" applyFill="1" applyAlignment="1">
      <alignment horizontal="right" vertical="center"/>
    </xf>
    <xf numFmtId="0" fontId="28" fillId="25" borderId="0" xfId="0" applyFont="1" applyFill="1" applyAlignment="1">
      <alignment vertical="center"/>
    </xf>
    <xf numFmtId="49" fontId="28" fillId="26" borderId="12" xfId="0" applyNumberFormat="1" applyFont="1" applyFill="1" applyBorder="1" applyAlignment="1">
      <alignment horizontal="left" vertical="center" wrapText="1"/>
    </xf>
    <xf numFmtId="167" fontId="28" fillId="26" borderId="12" xfId="0" applyNumberFormat="1" applyFont="1" applyFill="1" applyBorder="1" applyAlignment="1">
      <alignment horizontal="right" vertical="center"/>
    </xf>
    <xf numFmtId="49" fontId="28" fillId="25" borderId="12" xfId="0" applyNumberFormat="1" applyFont="1" applyFill="1" applyBorder="1" applyAlignment="1">
      <alignment horizontal="left" vertical="center" wrapText="1"/>
    </xf>
    <xf numFmtId="167" fontId="28" fillId="25" borderId="12" xfId="0" applyNumberFormat="1" applyFont="1" applyFill="1" applyBorder="1" applyAlignment="1">
      <alignment horizontal="right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167" fontId="28" fillId="0" borderId="12" xfId="0" applyNumberFormat="1" applyFont="1" applyFill="1" applyBorder="1" applyAlignment="1">
      <alignment horizontal="right" vertical="center"/>
    </xf>
    <xf numFmtId="0" fontId="28" fillId="0" borderId="0" xfId="0" applyFont="1" applyFill="1"/>
    <xf numFmtId="0" fontId="28" fillId="0" borderId="12" xfId="0" applyFont="1" applyBorder="1" applyAlignment="1">
      <alignment horizontal="justify" vertical="top" wrapText="1"/>
    </xf>
    <xf numFmtId="0" fontId="28" fillId="26" borderId="12" xfId="0" applyFont="1" applyFill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26" borderId="12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vertical="center"/>
    </xf>
    <xf numFmtId="0" fontId="28" fillId="25" borderId="12" xfId="0" applyFont="1" applyFill="1" applyBorder="1"/>
    <xf numFmtId="49" fontId="29" fillId="27" borderId="12" xfId="0" applyNumberFormat="1" applyFont="1" applyFill="1" applyBorder="1" applyAlignment="1">
      <alignment horizontal="left" vertical="center" wrapText="1"/>
    </xf>
    <xf numFmtId="167" fontId="29" fillId="27" borderId="12" xfId="0" applyNumberFormat="1" applyFont="1" applyFill="1" applyBorder="1" applyAlignment="1">
      <alignment horizontal="right" vertical="center"/>
    </xf>
    <xf numFmtId="0" fontId="29" fillId="25" borderId="0" xfId="0" applyFont="1" applyFill="1"/>
    <xf numFmtId="49" fontId="28" fillId="25" borderId="0" xfId="0" applyNumberFormat="1" applyFont="1" applyFill="1" applyAlignment="1">
      <alignment vertical="top"/>
    </xf>
    <xf numFmtId="0" fontId="28" fillId="0" borderId="0" xfId="0" applyFont="1"/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29" fillId="0" borderId="0" xfId="0" applyFont="1"/>
    <xf numFmtId="167" fontId="28" fillId="25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 wrapText="1"/>
    </xf>
    <xf numFmtId="167" fontId="44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wrapText="1"/>
    </xf>
    <xf numFmtId="167" fontId="28" fillId="0" borderId="0" xfId="0" applyNumberFormat="1" applyFont="1"/>
    <xf numFmtId="0" fontId="44" fillId="0" borderId="0" xfId="0" applyFont="1"/>
    <xf numFmtId="167" fontId="28" fillId="0" borderId="0" xfId="0" applyNumberFormat="1" applyFont="1" applyBorder="1" applyAlignment="1">
      <alignment horizontal="right" wrapText="1"/>
    </xf>
    <xf numFmtId="167" fontId="28" fillId="0" borderId="0" xfId="0" applyNumberFormat="1" applyFont="1" applyBorder="1" applyAlignment="1">
      <alignment horizontal="left" wrapText="1"/>
    </xf>
    <xf numFmtId="167" fontId="28" fillId="0" borderId="0" xfId="0" applyNumberFormat="1" applyFont="1" applyBorder="1" applyAlignment="1">
      <alignment wrapText="1"/>
    </xf>
    <xf numFmtId="167" fontId="57" fillId="0" borderId="0" xfId="0" applyNumberFormat="1" applyFont="1" applyBorder="1" applyAlignment="1">
      <alignment wrapText="1"/>
    </xf>
    <xf numFmtId="164" fontId="28" fillId="0" borderId="0" xfId="744" applyFont="1" applyBorder="1" applyAlignment="1"/>
    <xf numFmtId="167" fontId="28" fillId="0" borderId="0" xfId="0" applyNumberFormat="1" applyFont="1" applyBorder="1" applyAlignment="1">
      <alignment horizontal="left" vertical="center" wrapText="1"/>
    </xf>
    <xf numFmtId="167" fontId="57" fillId="0" borderId="0" xfId="0" applyNumberFormat="1" applyFont="1" applyBorder="1" applyAlignment="1">
      <alignment horizontal="right" wrapText="1"/>
    </xf>
    <xf numFmtId="0" fontId="29" fillId="0" borderId="0" xfId="0" applyFont="1" applyBorder="1" applyAlignment="1">
      <alignment horizontal="center" wrapText="1"/>
    </xf>
    <xf numFmtId="167" fontId="28" fillId="0" borderId="0" xfId="0" applyNumberFormat="1" applyFont="1" applyBorder="1" applyAlignment="1">
      <alignment vertical="center" wrapText="1"/>
    </xf>
    <xf numFmtId="0" fontId="29" fillId="0" borderId="0" xfId="0" applyFont="1" applyBorder="1"/>
    <xf numFmtId="167" fontId="28" fillId="0" borderId="0" xfId="0" applyNumberFormat="1" applyFont="1" applyBorder="1" applyAlignment="1">
      <alignment horizontal="right" vertical="center" wrapText="1"/>
    </xf>
    <xf numFmtId="167" fontId="31" fillId="0" borderId="12" xfId="0" applyNumberFormat="1" applyFont="1" applyBorder="1" applyAlignment="1">
      <alignment horizontal="right" vertical="center" wrapText="1"/>
    </xf>
    <xf numFmtId="167" fontId="31" fillId="0" borderId="12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textRotation="90" wrapText="1"/>
    </xf>
    <xf numFmtId="167" fontId="31" fillId="0" borderId="12" xfId="0" applyNumberFormat="1" applyFont="1" applyBorder="1" applyAlignment="1">
      <alignment horizontal="right" wrapText="1"/>
    </xf>
    <xf numFmtId="167" fontId="31" fillId="0" borderId="12" xfId="0" applyNumberFormat="1" applyFont="1" applyBorder="1" applyAlignment="1">
      <alignment horizontal="left" vertical="top" wrapText="1"/>
    </xf>
    <xf numFmtId="167" fontId="31" fillId="0" borderId="12" xfId="0" applyNumberFormat="1" applyFont="1" applyBorder="1" applyAlignment="1">
      <alignment horizontal="left" vertical="center" wrapText="1"/>
    </xf>
    <xf numFmtId="167" fontId="31" fillId="0" borderId="12" xfId="0" applyNumberFormat="1" applyFont="1" applyFill="1" applyBorder="1" applyAlignment="1">
      <alignment horizontal="right" vertical="center" wrapText="1"/>
    </xf>
    <xf numFmtId="167" fontId="29" fillId="0" borderId="0" xfId="0" applyNumberFormat="1" applyFont="1" applyBorder="1" applyAlignment="1">
      <alignment wrapText="1"/>
    </xf>
    <xf numFmtId="167" fontId="30" fillId="0" borderId="12" xfId="0" applyNumberFormat="1" applyFont="1" applyBorder="1" applyAlignment="1">
      <alignment horizontal="right" wrapText="1"/>
    </xf>
    <xf numFmtId="167" fontId="30" fillId="0" borderId="12" xfId="0" applyNumberFormat="1" applyFont="1" applyBorder="1" applyAlignment="1">
      <alignment horizontal="left" vertical="top" wrapText="1"/>
    </xf>
    <xf numFmtId="167" fontId="30" fillId="0" borderId="12" xfId="0" applyNumberFormat="1" applyFont="1" applyBorder="1" applyAlignment="1">
      <alignment horizontal="left" vertical="center" wrapText="1"/>
    </xf>
    <xf numFmtId="167" fontId="30" fillId="0" borderId="12" xfId="0" applyNumberFormat="1" applyFont="1" applyFill="1" applyBorder="1" applyAlignment="1">
      <alignment horizontal="right" vertical="center" wrapText="1"/>
    </xf>
    <xf numFmtId="49" fontId="31" fillId="0" borderId="12" xfId="0" applyNumberFormat="1" applyFont="1" applyBorder="1" applyAlignment="1">
      <alignment horizontal="right" wrapText="1"/>
    </xf>
    <xf numFmtId="49" fontId="31" fillId="0" borderId="12" xfId="0" applyNumberFormat="1" applyFont="1" applyBorder="1" applyAlignment="1">
      <alignment horizontal="left" wrapText="1"/>
    </xf>
    <xf numFmtId="167" fontId="31" fillId="0" borderId="12" xfId="0" applyNumberFormat="1" applyFont="1" applyBorder="1" applyAlignment="1">
      <alignment vertical="top" wrapText="1"/>
    </xf>
    <xf numFmtId="49" fontId="31" fillId="0" borderId="12" xfId="0" applyNumberFormat="1" applyFont="1" applyBorder="1" applyAlignment="1">
      <alignment horizontal="right" vertical="top" wrapText="1"/>
    </xf>
    <xf numFmtId="49" fontId="31" fillId="0" borderId="12" xfId="0" applyNumberFormat="1" applyFont="1" applyBorder="1" applyAlignment="1">
      <alignment horizontal="left" vertical="top" wrapText="1"/>
    </xf>
    <xf numFmtId="49" fontId="30" fillId="0" borderId="12" xfId="0" applyNumberFormat="1" applyFont="1" applyBorder="1" applyAlignment="1">
      <alignment horizontal="right" vertical="top" wrapText="1"/>
    </xf>
    <xf numFmtId="49" fontId="30" fillId="0" borderId="12" xfId="0" applyNumberFormat="1" applyFont="1" applyBorder="1" applyAlignment="1">
      <alignment horizontal="left" vertical="top" wrapText="1"/>
    </xf>
    <xf numFmtId="167" fontId="30" fillId="0" borderId="12" xfId="0" applyNumberFormat="1" applyFont="1" applyBorder="1" applyAlignment="1">
      <alignment vertical="top" wrapText="1"/>
    </xf>
    <xf numFmtId="167" fontId="30" fillId="25" borderId="12" xfId="0" applyNumberFormat="1" applyFont="1" applyFill="1" applyBorder="1" applyAlignment="1">
      <alignment horizontal="right" vertical="center" wrapText="1"/>
    </xf>
    <xf numFmtId="167" fontId="31" fillId="25" borderId="12" xfId="0" applyNumberFormat="1" applyFont="1" applyFill="1" applyBorder="1" applyAlignment="1">
      <alignment horizontal="right" vertical="center" wrapText="1"/>
    </xf>
    <xf numFmtId="49" fontId="58" fillId="0" borderId="12" xfId="0" applyNumberFormat="1" applyFont="1" applyBorder="1" applyAlignment="1">
      <alignment horizontal="right" vertical="top" wrapText="1"/>
    </xf>
    <xf numFmtId="49" fontId="59" fillId="0" borderId="12" xfId="0" applyNumberFormat="1" applyFont="1" applyBorder="1" applyAlignment="1">
      <alignment horizontal="left" vertical="top" wrapText="1"/>
    </xf>
    <xf numFmtId="167" fontId="59" fillId="0" borderId="12" xfId="0" applyNumberFormat="1" applyFont="1" applyBorder="1" applyAlignment="1">
      <alignment vertical="top" wrapText="1"/>
    </xf>
    <xf numFmtId="167" fontId="30" fillId="0" borderId="12" xfId="0" applyNumberFormat="1" applyFont="1" applyBorder="1" applyAlignment="1">
      <alignment horizontal="right" vertical="center" wrapText="1"/>
    </xf>
    <xf numFmtId="49" fontId="58" fillId="0" borderId="12" xfId="0" applyNumberFormat="1" applyFont="1" applyBorder="1" applyAlignment="1">
      <alignment horizontal="left" vertical="top" wrapText="1"/>
    </xf>
    <xf numFmtId="167" fontId="58" fillId="0" borderId="12" xfId="0" applyNumberFormat="1" applyFont="1" applyBorder="1" applyAlignment="1">
      <alignment vertical="top" wrapText="1"/>
    </xf>
    <xf numFmtId="49" fontId="30" fillId="0" borderId="12" xfId="0" applyNumberFormat="1" applyFont="1" applyBorder="1" applyAlignment="1">
      <alignment horizontal="right" wrapText="1"/>
    </xf>
    <xf numFmtId="49" fontId="30" fillId="0" borderId="12" xfId="0" applyNumberFormat="1" applyFont="1" applyBorder="1" applyAlignment="1">
      <alignment horizontal="left" wrapText="1"/>
    </xf>
    <xf numFmtId="49" fontId="29" fillId="0" borderId="0" xfId="0" applyNumberFormat="1" applyFont="1" applyBorder="1" applyAlignment="1">
      <alignment horizontal="right" vertical="top" wrapText="1"/>
    </xf>
    <xf numFmtId="49" fontId="29" fillId="0" borderId="0" xfId="0" applyNumberFormat="1" applyFont="1" applyBorder="1" applyAlignment="1">
      <alignment horizontal="left" vertical="top" wrapText="1"/>
    </xf>
    <xf numFmtId="167" fontId="29" fillId="0" borderId="0" xfId="0" applyNumberFormat="1" applyFont="1" applyBorder="1" applyAlignment="1">
      <alignment vertical="top" wrapText="1"/>
    </xf>
    <xf numFmtId="167" fontId="29" fillId="0" borderId="0" xfId="0" applyNumberFormat="1" applyFont="1" applyBorder="1" applyAlignment="1">
      <alignment horizontal="right" vertical="center" wrapText="1"/>
    </xf>
    <xf numFmtId="167" fontId="28" fillId="0" borderId="0" xfId="0" applyNumberFormat="1" applyFont="1" applyBorder="1" applyAlignment="1">
      <alignment horizontal="left" vertical="top" wrapText="1"/>
    </xf>
    <xf numFmtId="167" fontId="28" fillId="0" borderId="0" xfId="0" applyNumberFormat="1" applyFont="1" applyBorder="1" applyAlignment="1">
      <alignment vertical="top" wrapText="1"/>
    </xf>
    <xf numFmtId="49" fontId="45" fillId="0" borderId="0" xfId="0" applyNumberFormat="1" applyFont="1" applyBorder="1" applyAlignment="1">
      <alignment horizontal="left" vertical="top" wrapText="1"/>
    </xf>
    <xf numFmtId="49" fontId="45" fillId="0" borderId="0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>
      <alignment horizontal="left" vertical="top" wrapText="1"/>
    </xf>
    <xf numFmtId="167" fontId="28" fillId="0" borderId="0" xfId="0" applyNumberFormat="1" applyFont="1" applyBorder="1" applyAlignment="1"/>
    <xf numFmtId="167" fontId="28" fillId="0" borderId="0" xfId="0" applyNumberFormat="1" applyFont="1" applyBorder="1" applyAlignment="1">
      <alignment horizontal="left"/>
    </xf>
    <xf numFmtId="167" fontId="28" fillId="0" borderId="0" xfId="0" applyNumberFormat="1" applyFont="1" applyBorder="1" applyAlignment="1">
      <alignment horizontal="right" vertical="center"/>
    </xf>
    <xf numFmtId="0" fontId="28" fillId="0" borderId="0" xfId="0" applyNumberFormat="1" applyFont="1" applyBorder="1" applyAlignment="1"/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167" fontId="28" fillId="28" borderId="12" xfId="0" applyNumberFormat="1" applyFont="1" applyFill="1" applyBorder="1" applyAlignment="1">
      <alignment horizontal="center" vertical="center"/>
    </xf>
    <xf numFmtId="4" fontId="28" fillId="28" borderId="12" xfId="0" applyNumberFormat="1" applyFont="1" applyFill="1" applyBorder="1" applyAlignment="1">
      <alignment horizontal="center" vertical="center"/>
    </xf>
    <xf numFmtId="167" fontId="44" fillId="25" borderId="12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167" fontId="28" fillId="0" borderId="12" xfId="0" applyNumberFormat="1" applyFont="1" applyBorder="1" applyAlignment="1">
      <alignment wrapText="1"/>
    </xf>
    <xf numFmtId="49" fontId="28" fillId="34" borderId="12" xfId="0" applyNumberFormat="1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49" fontId="29" fillId="35" borderId="12" xfId="0" applyNumberFormat="1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top" wrapText="1"/>
    </xf>
    <xf numFmtId="3" fontId="29" fillId="35" borderId="12" xfId="0" applyNumberFormat="1" applyFont="1" applyFill="1" applyBorder="1" applyAlignment="1">
      <alignment horizontal="center" vertical="center"/>
    </xf>
    <xf numFmtId="0" fontId="29" fillId="27" borderId="12" xfId="0" applyFont="1" applyFill="1" applyBorder="1" applyAlignment="1">
      <alignment horizontal="left" vertical="top" wrapText="1"/>
    </xf>
    <xf numFmtId="0" fontId="28" fillId="26" borderId="12" xfId="0" applyFont="1" applyFill="1" applyBorder="1" applyAlignment="1">
      <alignment vertical="top" wrapText="1"/>
    </xf>
    <xf numFmtId="0" fontId="28" fillId="25" borderId="12" xfId="0" applyFont="1" applyFill="1" applyBorder="1" applyAlignment="1">
      <alignment horizontal="left" vertical="top" wrapText="1"/>
    </xf>
    <xf numFmtId="0" fontId="28" fillId="26" borderId="12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vertical="top" wrapText="1"/>
    </xf>
    <xf numFmtId="0" fontId="28" fillId="25" borderId="12" xfId="0" applyNumberFormat="1" applyFont="1" applyFill="1" applyBorder="1" applyAlignment="1">
      <alignment horizontal="left" vertical="top" wrapText="1"/>
    </xf>
    <xf numFmtId="49" fontId="28" fillId="26" borderId="12" xfId="0" applyNumberFormat="1" applyFont="1" applyFill="1" applyBorder="1" applyAlignment="1">
      <alignment horizontal="left" vertical="top" wrapText="1"/>
    </xf>
    <xf numFmtId="49" fontId="28" fillId="25" borderId="12" xfId="0" applyNumberFormat="1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left" vertical="top" wrapText="1"/>
    </xf>
    <xf numFmtId="49" fontId="60" fillId="0" borderId="12" xfId="0" applyNumberFormat="1" applyFont="1" applyBorder="1" applyAlignment="1">
      <alignment vertical="center" wrapText="1"/>
    </xf>
    <xf numFmtId="168" fontId="28" fillId="0" borderId="12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top" wrapText="1"/>
    </xf>
    <xf numFmtId="167" fontId="31" fillId="0" borderId="12" xfId="0" applyNumberFormat="1" applyFont="1" applyBorder="1" applyAlignment="1">
      <alignment wrapText="1"/>
    </xf>
    <xf numFmtId="167" fontId="31" fillId="0" borderId="12" xfId="0" applyNumberFormat="1" applyFont="1" applyBorder="1" applyAlignment="1">
      <alignment horizontal="center" vertical="top" wrapText="1"/>
    </xf>
    <xf numFmtId="167" fontId="31" fillId="0" borderId="12" xfId="0" applyNumberFormat="1" applyFont="1" applyFill="1" applyBorder="1" applyAlignment="1">
      <alignment horizontal="right" wrapText="1"/>
    </xf>
    <xf numFmtId="167" fontId="30" fillId="0" borderId="12" xfId="0" applyNumberFormat="1" applyFont="1" applyFill="1" applyBorder="1" applyAlignment="1">
      <alignment horizontal="right" wrapText="1"/>
    </xf>
    <xf numFmtId="167" fontId="30" fillId="25" borderId="12" xfId="0" applyNumberFormat="1" applyFont="1" applyFill="1" applyBorder="1" applyAlignment="1">
      <alignment horizontal="right" wrapText="1"/>
    </xf>
    <xf numFmtId="167" fontId="31" fillId="25" borderId="12" xfId="0" applyNumberFormat="1" applyFont="1" applyFill="1" applyBorder="1" applyAlignment="1">
      <alignment horizontal="right" wrapText="1"/>
    </xf>
    <xf numFmtId="167" fontId="29" fillId="0" borderId="0" xfId="0" applyNumberFormat="1" applyFont="1" applyBorder="1" applyAlignment="1">
      <alignment horizontal="right" vertical="top" wrapText="1"/>
    </xf>
    <xf numFmtId="167" fontId="28" fillId="0" borderId="0" xfId="0" applyNumberFormat="1" applyFont="1" applyBorder="1" applyAlignment="1">
      <alignment horizontal="right" vertical="top" wrapText="1"/>
    </xf>
    <xf numFmtId="49" fontId="29" fillId="0" borderId="0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>
      <alignment horizontal="center" vertical="top" wrapText="1"/>
    </xf>
    <xf numFmtId="167" fontId="57" fillId="0" borderId="0" xfId="0" applyNumberFormat="1" applyFont="1" applyBorder="1" applyAlignment="1"/>
    <xf numFmtId="167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67" fontId="28" fillId="0" borderId="12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167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30" fillId="29" borderId="12" xfId="485" applyNumberFormat="1" applyFont="1" applyFill="1" applyBorder="1" applyAlignment="1" applyProtection="1">
      <alignment horizontal="center" vertical="center" wrapText="1"/>
      <protection locked="0" hidden="1"/>
    </xf>
    <xf numFmtId="0" fontId="31" fillId="36" borderId="12" xfId="444" applyNumberFormat="1" applyFont="1" applyFill="1" applyBorder="1" applyAlignment="1">
      <alignment vertical="center" wrapText="1"/>
    </xf>
    <xf numFmtId="0" fontId="30" fillId="28" borderId="12" xfId="444" applyNumberFormat="1" applyFont="1" applyFill="1" applyBorder="1" applyAlignment="1">
      <alignment vertical="center" wrapText="1"/>
    </xf>
    <xf numFmtId="0" fontId="30" fillId="28" borderId="12" xfId="0" applyNumberFormat="1" applyFont="1" applyFill="1" applyBorder="1" applyAlignment="1">
      <alignment vertical="center" wrapText="1"/>
    </xf>
    <xf numFmtId="0" fontId="30" fillId="28" borderId="12" xfId="0" applyFont="1" applyFill="1" applyBorder="1" applyAlignment="1">
      <alignment vertical="center"/>
    </xf>
    <xf numFmtId="0" fontId="31" fillId="36" borderId="12" xfId="0" applyNumberFormat="1" applyFont="1" applyFill="1" applyBorder="1" applyAlignment="1">
      <alignment vertical="center" wrapText="1"/>
    </xf>
    <xf numFmtId="0" fontId="38" fillId="37" borderId="12" xfId="444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 wrapText="1"/>
    </xf>
    <xf numFmtId="49" fontId="31" fillId="36" borderId="12" xfId="0" applyNumberFormat="1" applyFont="1" applyFill="1" applyBorder="1" applyAlignment="1">
      <alignment horizontal="center" vertical="center"/>
    </xf>
    <xf numFmtId="167" fontId="31" fillId="36" borderId="12" xfId="0" applyNumberFormat="1" applyFont="1" applyFill="1" applyBorder="1" applyAlignment="1">
      <alignment vertical="center"/>
    </xf>
    <xf numFmtId="49" fontId="30" fillId="28" borderId="12" xfId="444" applyNumberFormat="1" applyFont="1" applyFill="1" applyBorder="1" applyAlignment="1">
      <alignment horizontal="center" vertical="center" wrapText="1"/>
    </xf>
    <xf numFmtId="167" fontId="30" fillId="28" borderId="12" xfId="444" applyNumberFormat="1" applyFont="1" applyFill="1" applyBorder="1" applyAlignment="1">
      <alignment vertical="center"/>
    </xf>
    <xf numFmtId="49" fontId="30" fillId="28" borderId="12" xfId="0" applyNumberFormat="1" applyFont="1" applyFill="1" applyBorder="1" applyAlignment="1">
      <alignment horizontal="center" vertical="center" wrapText="1"/>
    </xf>
    <xf numFmtId="167" fontId="30" fillId="28" borderId="12" xfId="0" applyNumberFormat="1" applyFont="1" applyFill="1" applyBorder="1" applyAlignment="1">
      <alignment vertical="center"/>
    </xf>
    <xf numFmtId="49" fontId="30" fillId="28" borderId="12" xfId="0" applyNumberFormat="1" applyFont="1" applyFill="1" applyBorder="1" applyAlignment="1">
      <alignment horizontal="center" vertical="center"/>
    </xf>
    <xf numFmtId="49" fontId="31" fillId="36" borderId="12" xfId="0" applyNumberFormat="1" applyFont="1" applyFill="1" applyBorder="1" applyAlignment="1">
      <alignment horizontal="center" vertical="center" wrapText="1"/>
    </xf>
    <xf numFmtId="49" fontId="31" fillId="36" borderId="12" xfId="444" applyNumberFormat="1" applyFont="1" applyFill="1" applyBorder="1" applyAlignment="1">
      <alignment horizontal="center" vertical="center" wrapText="1"/>
    </xf>
    <xf numFmtId="167" fontId="31" fillId="36" borderId="12" xfId="444" applyNumberFormat="1" applyFont="1" applyFill="1" applyBorder="1" applyAlignment="1">
      <alignment vertical="center"/>
    </xf>
    <xf numFmtId="49" fontId="38" fillId="37" borderId="12" xfId="444" applyNumberFormat="1" applyFont="1" applyFill="1" applyBorder="1" applyAlignment="1">
      <alignment horizontal="center" vertical="center" wrapText="1"/>
    </xf>
    <xf numFmtId="167" fontId="38" fillId="37" borderId="12" xfId="444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0" fontId="30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167" fontId="30" fillId="0" borderId="12" xfId="0" applyNumberFormat="1" applyFont="1" applyFill="1" applyBorder="1" applyAlignment="1">
      <alignment vertical="center"/>
    </xf>
    <xf numFmtId="0" fontId="0" fillId="0" borderId="0" xfId="0" applyFont="1" applyFill="1"/>
    <xf numFmtId="0" fontId="30" fillId="29" borderId="15" xfId="485" applyNumberFormat="1" applyFont="1" applyFill="1" applyBorder="1" applyAlignment="1" applyProtection="1">
      <alignment horizontal="center" vertical="center" wrapText="1"/>
      <protection locked="0" hidden="1"/>
    </xf>
    <xf numFmtId="49" fontId="30" fillId="29" borderId="15" xfId="485" applyNumberFormat="1" applyFont="1" applyFill="1" applyBorder="1" applyAlignment="1" applyProtection="1">
      <alignment horizontal="center" vertical="center" wrapText="1"/>
      <protection locked="0" hidden="1"/>
    </xf>
    <xf numFmtId="3" fontId="30" fillId="0" borderId="0" xfId="443" applyNumberFormat="1" applyFont="1" applyFill="1"/>
    <xf numFmtId="0" fontId="58" fillId="28" borderId="0" xfId="443" applyFont="1" applyFill="1"/>
    <xf numFmtId="0" fontId="29" fillId="38" borderId="12" xfId="419" applyNumberFormat="1" applyFont="1" applyFill="1" applyBorder="1" applyAlignment="1" applyProtection="1">
      <alignment horizontal="center" vertical="center"/>
      <protection hidden="1"/>
    </xf>
    <xf numFmtId="166" fontId="55" fillId="28" borderId="12" xfId="421" applyNumberFormat="1" applyFont="1" applyFill="1" applyBorder="1" applyAlignment="1" applyProtection="1">
      <alignment horizontal="left" vertical="center" wrapText="1"/>
      <protection hidden="1"/>
    </xf>
    <xf numFmtId="166" fontId="55" fillId="39" borderId="12" xfId="421" applyNumberFormat="1" applyFont="1" applyFill="1" applyBorder="1" applyAlignment="1" applyProtection="1">
      <alignment horizontal="left" vertical="center" wrapText="1"/>
      <protection hidden="1"/>
    </xf>
    <xf numFmtId="166" fontId="55" fillId="0" borderId="12" xfId="421" applyNumberFormat="1" applyFont="1" applyFill="1" applyBorder="1" applyAlignment="1" applyProtection="1">
      <alignment horizontal="left" vertical="center" wrapText="1"/>
      <protection hidden="1"/>
    </xf>
    <xf numFmtId="0" fontId="55" fillId="0" borderId="12" xfId="0" applyNumberFormat="1" applyFont="1" applyBorder="1" applyAlignment="1">
      <alignment vertical="center" wrapText="1"/>
    </xf>
    <xf numFmtId="0" fontId="55" fillId="0" borderId="12" xfId="0" applyNumberFormat="1" applyFont="1" applyFill="1" applyBorder="1" applyAlignment="1">
      <alignment vertical="center" wrapText="1"/>
    </xf>
    <xf numFmtId="0" fontId="61" fillId="0" borderId="12" xfId="0" applyNumberFormat="1" applyFont="1" applyFill="1" applyBorder="1" applyAlignment="1">
      <alignment vertical="center" wrapText="1"/>
    </xf>
    <xf numFmtId="0" fontId="55" fillId="28" borderId="12" xfId="0" applyNumberFormat="1" applyFont="1" applyFill="1" applyBorder="1" applyAlignment="1">
      <alignment vertical="center" wrapText="1"/>
    </xf>
    <xf numFmtId="169" fontId="55" fillId="40" borderId="12" xfId="419" applyNumberFormat="1" applyFont="1" applyFill="1" applyBorder="1" applyAlignment="1" applyProtection="1">
      <alignment horizontal="left" vertical="center" wrapText="1"/>
      <protection hidden="1"/>
    </xf>
    <xf numFmtId="169" fontId="55" fillId="39" borderId="12" xfId="419" applyNumberFormat="1" applyFont="1" applyFill="1" applyBorder="1" applyAlignment="1" applyProtection="1">
      <alignment horizontal="left" vertical="center" wrapText="1"/>
      <protection hidden="1"/>
    </xf>
    <xf numFmtId="169" fontId="55" fillId="28" borderId="12" xfId="419" applyNumberFormat="1" applyFont="1" applyFill="1" applyBorder="1" applyAlignment="1" applyProtection="1">
      <alignment horizontal="left" vertical="center" wrapText="1"/>
      <protection hidden="1"/>
    </xf>
    <xf numFmtId="0" fontId="56" fillId="38" borderId="12" xfId="419" applyNumberFormat="1" applyFont="1" applyFill="1" applyBorder="1" applyAlignment="1" applyProtection="1">
      <alignment horizontal="left" vertical="center"/>
      <protection hidden="1"/>
    </xf>
    <xf numFmtId="165" fontId="28" fillId="40" borderId="12" xfId="419" applyNumberFormat="1" applyFont="1" applyFill="1" applyBorder="1" applyAlignment="1" applyProtection="1">
      <alignment vertical="center"/>
      <protection hidden="1"/>
    </xf>
    <xf numFmtId="171" fontId="28" fillId="40" borderId="12" xfId="419" applyNumberFormat="1" applyFont="1" applyFill="1" applyBorder="1" applyAlignment="1" applyProtection="1">
      <alignment horizontal="right" vertical="center"/>
      <protection hidden="1"/>
    </xf>
    <xf numFmtId="166" fontId="28" fillId="40" borderId="12" xfId="419" applyNumberFormat="1" applyFont="1" applyFill="1" applyBorder="1" applyAlignment="1" applyProtection="1">
      <alignment horizontal="right" vertical="center"/>
      <protection hidden="1"/>
    </xf>
    <xf numFmtId="170" fontId="28" fillId="40" borderId="12" xfId="419" applyNumberFormat="1" applyFont="1" applyFill="1" applyBorder="1" applyAlignment="1" applyProtection="1">
      <alignment vertical="center"/>
      <protection hidden="1"/>
    </xf>
    <xf numFmtId="165" fontId="28" fillId="39" borderId="12" xfId="419" applyNumberFormat="1" applyFont="1" applyFill="1" applyBorder="1" applyAlignment="1" applyProtection="1">
      <alignment vertical="center"/>
      <protection hidden="1"/>
    </xf>
    <xf numFmtId="171" fontId="28" fillId="39" borderId="12" xfId="419" applyNumberFormat="1" applyFont="1" applyFill="1" applyBorder="1" applyAlignment="1" applyProtection="1">
      <alignment horizontal="right" vertical="center"/>
      <protection hidden="1"/>
    </xf>
    <xf numFmtId="166" fontId="28" fillId="39" borderId="12" xfId="419" applyNumberFormat="1" applyFont="1" applyFill="1" applyBorder="1" applyAlignment="1" applyProtection="1">
      <alignment horizontal="right" vertical="center"/>
      <protection hidden="1"/>
    </xf>
    <xf numFmtId="170" fontId="28" fillId="39" borderId="12" xfId="419" applyNumberFormat="1" applyFont="1" applyFill="1" applyBorder="1" applyAlignment="1" applyProtection="1">
      <alignment vertical="center"/>
      <protection hidden="1"/>
    </xf>
    <xf numFmtId="165" fontId="28" fillId="28" borderId="12" xfId="419" applyNumberFormat="1" applyFont="1" applyFill="1" applyBorder="1" applyAlignment="1" applyProtection="1">
      <alignment vertical="center"/>
      <protection hidden="1"/>
    </xf>
    <xf numFmtId="171" fontId="28" fillId="28" borderId="12" xfId="419" applyNumberFormat="1" applyFont="1" applyFill="1" applyBorder="1" applyAlignment="1" applyProtection="1">
      <alignment horizontal="right" vertical="center"/>
      <protection hidden="1"/>
    </xf>
    <xf numFmtId="166" fontId="28" fillId="28" borderId="12" xfId="419" applyNumberFormat="1" applyFont="1" applyFill="1" applyBorder="1" applyAlignment="1" applyProtection="1">
      <alignment horizontal="right" vertical="center"/>
      <protection hidden="1"/>
    </xf>
    <xf numFmtId="170" fontId="28" fillId="28" borderId="12" xfId="419" applyNumberFormat="1" applyFont="1" applyFill="1" applyBorder="1" applyAlignment="1" applyProtection="1">
      <alignment vertical="center"/>
      <protection hidden="1"/>
    </xf>
    <xf numFmtId="170" fontId="29" fillId="38" borderId="12" xfId="419" applyNumberFormat="1" applyFont="1" applyFill="1" applyBorder="1" applyAlignment="1" applyProtection="1">
      <alignment vertical="center"/>
      <protection hidden="1"/>
    </xf>
    <xf numFmtId="170" fontId="28" fillId="28" borderId="12" xfId="443" applyNumberFormat="1" applyFont="1" applyFill="1" applyBorder="1" applyAlignment="1">
      <alignment vertical="center"/>
    </xf>
    <xf numFmtId="170" fontId="50" fillId="28" borderId="12" xfId="443" applyNumberFormat="1" applyFont="1" applyFill="1" applyBorder="1" applyAlignment="1">
      <alignment vertical="center"/>
    </xf>
    <xf numFmtId="170" fontId="21" fillId="0" borderId="12" xfId="0" applyNumberFormat="1" applyFont="1" applyBorder="1" applyAlignment="1">
      <alignment vertical="center"/>
    </xf>
    <xf numFmtId="170" fontId="55" fillId="28" borderId="12" xfId="443" applyNumberFormat="1" applyFont="1" applyFill="1" applyBorder="1" applyAlignment="1">
      <alignment vertical="center"/>
    </xf>
    <xf numFmtId="170" fontId="28" fillId="0" borderId="12" xfId="443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171" fontId="50" fillId="28" borderId="12" xfId="419" applyNumberFormat="1" applyFont="1" applyFill="1" applyBorder="1" applyAlignment="1" applyProtection="1">
      <alignment horizontal="right" vertical="center"/>
      <protection hidden="1"/>
    </xf>
    <xf numFmtId="166" fontId="50" fillId="28" borderId="12" xfId="419" applyNumberFormat="1" applyFont="1" applyFill="1" applyBorder="1" applyAlignment="1" applyProtection="1">
      <alignment horizontal="right" vertical="center"/>
      <protection hidden="1"/>
    </xf>
    <xf numFmtId="170" fontId="50" fillId="28" borderId="12" xfId="419" applyNumberFormat="1" applyFont="1" applyFill="1" applyBorder="1" applyAlignment="1" applyProtection="1">
      <alignment vertical="center"/>
      <protection hidden="1"/>
    </xf>
    <xf numFmtId="49" fontId="30" fillId="0" borderId="0" xfId="0" applyNumberFormat="1" applyFont="1" applyAlignment="1">
      <alignment horizontal="left" vertical="center" wrapText="1"/>
    </xf>
    <xf numFmtId="167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 wrapText="1"/>
    </xf>
    <xf numFmtId="167" fontId="31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left" vertical="center" wrapText="1"/>
    </xf>
    <xf numFmtId="0" fontId="30" fillId="33" borderId="12" xfId="0" applyFont="1" applyFill="1" applyBorder="1" applyAlignment="1">
      <alignment horizontal="center" vertical="center"/>
    </xf>
    <xf numFmtId="0" fontId="30" fillId="35" borderId="15" xfId="0" applyNumberFormat="1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/>
    </xf>
    <xf numFmtId="171" fontId="28" fillId="28" borderId="12" xfId="421" applyNumberFormat="1" applyFont="1" applyFill="1" applyBorder="1" applyAlignment="1" applyProtection="1">
      <alignment horizontal="right" vertical="center"/>
      <protection hidden="1"/>
    </xf>
    <xf numFmtId="166" fontId="62" fillId="28" borderId="12" xfId="421" applyNumberFormat="1" applyFont="1" applyFill="1" applyBorder="1" applyAlignment="1" applyProtection="1">
      <alignment horizontal="left" vertical="center" wrapText="1"/>
      <protection hidden="1"/>
    </xf>
    <xf numFmtId="171" fontId="62" fillId="28" borderId="12" xfId="421" applyNumberFormat="1" applyFont="1" applyFill="1" applyBorder="1" applyAlignment="1" applyProtection="1">
      <alignment horizontal="right" vertical="center"/>
      <protection hidden="1"/>
    </xf>
    <xf numFmtId="166" fontId="28" fillId="28" borderId="12" xfId="421" applyNumberFormat="1" applyFont="1" applyFill="1" applyBorder="1" applyAlignment="1" applyProtection="1">
      <alignment horizontal="right" vertical="center"/>
      <protection hidden="1"/>
    </xf>
    <xf numFmtId="166" fontId="62" fillId="0" borderId="12" xfId="421" applyNumberFormat="1" applyFont="1" applyFill="1" applyBorder="1" applyAlignment="1" applyProtection="1">
      <alignment horizontal="left" vertical="center" wrapText="1"/>
      <protection hidden="1"/>
    </xf>
    <xf numFmtId="171" fontId="62" fillId="0" borderId="12" xfId="421" applyNumberFormat="1" applyFont="1" applyFill="1" applyBorder="1" applyAlignment="1" applyProtection="1">
      <alignment horizontal="right" vertical="center"/>
      <protection hidden="1"/>
    </xf>
    <xf numFmtId="166" fontId="62" fillId="0" borderId="12" xfId="421" applyNumberFormat="1" applyFont="1" applyFill="1" applyBorder="1" applyAlignment="1" applyProtection="1">
      <alignment horizontal="right" vertical="center"/>
      <protection hidden="1"/>
    </xf>
    <xf numFmtId="171" fontId="28" fillId="0" borderId="12" xfId="421" applyNumberFormat="1" applyFont="1" applyFill="1" applyBorder="1" applyAlignment="1" applyProtection="1">
      <alignment horizontal="right" vertical="center"/>
      <protection hidden="1"/>
    </xf>
    <xf numFmtId="166" fontId="28" fillId="0" borderId="12" xfId="421" applyNumberFormat="1" applyFont="1" applyFill="1" applyBorder="1" applyAlignment="1" applyProtection="1">
      <alignment horizontal="right" vertical="center"/>
      <protection hidden="1"/>
    </xf>
    <xf numFmtId="171" fontId="50" fillId="28" borderId="12" xfId="421" applyNumberFormat="1" applyFont="1" applyFill="1" applyBorder="1" applyAlignment="1" applyProtection="1">
      <alignment horizontal="right" vertical="center"/>
      <protection hidden="1"/>
    </xf>
    <xf numFmtId="166" fontId="50" fillId="28" borderId="12" xfId="421" applyNumberFormat="1" applyFont="1" applyFill="1" applyBorder="1" applyAlignment="1" applyProtection="1">
      <alignment horizontal="right" vertical="center"/>
      <protection hidden="1"/>
    </xf>
    <xf numFmtId="171" fontId="50" fillId="0" borderId="12" xfId="421" applyNumberFormat="1" applyFont="1" applyFill="1" applyBorder="1" applyAlignment="1" applyProtection="1">
      <alignment horizontal="right" vertical="center"/>
      <protection hidden="1"/>
    </xf>
    <xf numFmtId="166" fontId="50" fillId="0" borderId="12" xfId="421" applyNumberFormat="1" applyFont="1" applyFill="1" applyBorder="1" applyAlignment="1" applyProtection="1">
      <alignment horizontal="right" vertical="center"/>
      <protection hidden="1"/>
    </xf>
    <xf numFmtId="166" fontId="62" fillId="28" borderId="12" xfId="421" applyNumberFormat="1" applyFont="1" applyFill="1" applyBorder="1" applyAlignment="1" applyProtection="1">
      <alignment horizontal="right" vertical="center"/>
      <protection hidden="1"/>
    </xf>
    <xf numFmtId="0" fontId="62" fillId="0" borderId="12" xfId="0" applyNumberFormat="1" applyFont="1" applyBorder="1" applyAlignment="1">
      <alignment vertical="center" wrapText="1"/>
    </xf>
    <xf numFmtId="171" fontId="29" fillId="38" borderId="12" xfId="419" applyNumberFormat="1" applyFont="1" applyFill="1" applyBorder="1" applyAlignment="1" applyProtection="1">
      <alignment horizontal="right" vertical="center"/>
      <protection hidden="1"/>
    </xf>
    <xf numFmtId="166" fontId="29" fillId="38" borderId="12" xfId="419" applyNumberFormat="1" applyFont="1" applyFill="1" applyBorder="1" applyAlignment="1" applyProtection="1">
      <alignment horizontal="right" vertical="center"/>
      <protection hidden="1"/>
    </xf>
    <xf numFmtId="167" fontId="29" fillId="38" borderId="12" xfId="419" applyNumberFormat="1" applyFont="1" applyFill="1" applyBorder="1" applyAlignment="1" applyProtection="1">
      <alignment vertical="center"/>
      <protection hidden="1"/>
    </xf>
    <xf numFmtId="167" fontId="28" fillId="28" borderId="12" xfId="419" applyNumberFormat="1" applyFont="1" applyFill="1" applyBorder="1" applyAlignment="1" applyProtection="1">
      <alignment vertical="center"/>
      <protection hidden="1"/>
    </xf>
    <xf numFmtId="171" fontId="62" fillId="28" borderId="12" xfId="419" applyNumberFormat="1" applyFont="1" applyFill="1" applyBorder="1" applyAlignment="1" applyProtection="1">
      <alignment horizontal="right" vertical="center"/>
      <protection hidden="1"/>
    </xf>
    <xf numFmtId="166" fontId="62" fillId="28" borderId="12" xfId="419" applyNumberFormat="1" applyFont="1" applyFill="1" applyBorder="1" applyAlignment="1" applyProtection="1">
      <alignment horizontal="right" vertical="center"/>
      <protection hidden="1"/>
    </xf>
    <xf numFmtId="167" fontId="62" fillId="28" borderId="12" xfId="419" applyNumberFormat="1" applyFont="1" applyFill="1" applyBorder="1" applyAlignment="1" applyProtection="1">
      <alignment vertical="center"/>
      <protection hidden="1"/>
    </xf>
    <xf numFmtId="171" fontId="29" fillId="38" borderId="12" xfId="419" applyNumberFormat="1" applyFont="1" applyFill="1" applyBorder="1" applyAlignment="1" applyProtection="1">
      <alignment horizontal="left" vertical="center" wrapText="1"/>
      <protection hidden="1"/>
    </xf>
    <xf numFmtId="171" fontId="28" fillId="28" borderId="12" xfId="419" applyNumberFormat="1" applyFont="1" applyFill="1" applyBorder="1" applyAlignment="1" applyProtection="1">
      <alignment horizontal="left" vertical="center" wrapText="1"/>
      <protection hidden="1"/>
    </xf>
    <xf numFmtId="171" fontId="62" fillId="28" borderId="12" xfId="419" applyNumberFormat="1" applyFont="1" applyFill="1" applyBorder="1" applyAlignment="1" applyProtection="1">
      <alignment horizontal="left" vertical="center" wrapText="1"/>
      <protection hidden="1"/>
    </xf>
    <xf numFmtId="0" fontId="29" fillId="35" borderId="12" xfId="419" applyNumberFormat="1" applyFont="1" applyFill="1" applyBorder="1" applyAlignment="1" applyProtection="1">
      <alignment vertical="center"/>
      <protection hidden="1"/>
    </xf>
    <xf numFmtId="167" fontId="29" fillId="35" borderId="12" xfId="419" applyNumberFormat="1" applyFont="1" applyFill="1" applyBorder="1" applyAlignment="1" applyProtection="1">
      <alignment vertical="center"/>
      <protection hidden="1"/>
    </xf>
    <xf numFmtId="167" fontId="28" fillId="0" borderId="12" xfId="0" applyNumberFormat="1" applyFont="1" applyBorder="1" applyAlignment="1">
      <alignment vertical="center"/>
    </xf>
    <xf numFmtId="0" fontId="31" fillId="37" borderId="12" xfId="444" applyNumberFormat="1" applyFont="1" applyFill="1" applyBorder="1" applyAlignment="1">
      <alignment vertical="center" wrapText="1"/>
    </xf>
    <xf numFmtId="49" fontId="31" fillId="37" borderId="12" xfId="444" applyNumberFormat="1" applyFont="1" applyFill="1" applyBorder="1" applyAlignment="1">
      <alignment horizontal="center" vertical="center" wrapText="1"/>
    </xf>
    <xf numFmtId="167" fontId="31" fillId="37" borderId="12" xfId="444" applyNumberFormat="1" applyFont="1" applyFill="1" applyBorder="1" applyAlignment="1">
      <alignment vertical="center"/>
    </xf>
    <xf numFmtId="0" fontId="46" fillId="0" borderId="0" xfId="0" applyFont="1" applyFill="1"/>
    <xf numFmtId="167" fontId="28" fillId="0" borderId="0" xfId="0" applyNumberFormat="1" applyFont="1" applyAlignment="1">
      <alignment vertical="center"/>
    </xf>
    <xf numFmtId="167" fontId="28" fillId="41" borderId="15" xfId="485" applyNumberFormat="1" applyFont="1" applyFill="1" applyBorder="1" applyAlignment="1" applyProtection="1">
      <alignment horizontal="center" vertical="center" wrapText="1"/>
      <protection locked="0" hidden="1"/>
    </xf>
    <xf numFmtId="0" fontId="28" fillId="35" borderId="15" xfId="0" applyNumberFormat="1" applyFont="1" applyFill="1" applyBorder="1" applyAlignment="1">
      <alignment horizontal="center" vertical="center"/>
    </xf>
    <xf numFmtId="167" fontId="28" fillId="28" borderId="12" xfId="0" applyNumberFormat="1" applyFont="1" applyFill="1" applyBorder="1" applyAlignment="1">
      <alignment vertical="center"/>
    </xf>
    <xf numFmtId="167" fontId="62" fillId="28" borderId="12" xfId="0" applyNumberFormat="1" applyFont="1" applyFill="1" applyBorder="1" applyAlignment="1">
      <alignment vertical="center"/>
    </xf>
    <xf numFmtId="167" fontId="21" fillId="0" borderId="0" xfId="0" applyNumberFormat="1" applyFont="1" applyAlignment="1">
      <alignment vertical="center"/>
    </xf>
    <xf numFmtId="171" fontId="28" fillId="28" borderId="12" xfId="419" applyNumberFormat="1" applyFont="1" applyFill="1" applyBorder="1" applyAlignment="1" applyProtection="1">
      <alignment horizontal="center" vertical="center"/>
      <protection hidden="1"/>
    </xf>
    <xf numFmtId="165" fontId="28" fillId="28" borderId="12" xfId="419" applyNumberFormat="1" applyFont="1" applyFill="1" applyBorder="1" applyAlignment="1" applyProtection="1">
      <alignment horizontal="center" vertical="center"/>
      <protection hidden="1"/>
    </xf>
    <xf numFmtId="166" fontId="28" fillId="28" borderId="12" xfId="419" applyNumberFormat="1" applyFont="1" applyFill="1" applyBorder="1" applyAlignment="1" applyProtection="1">
      <alignment horizontal="center" vertical="center"/>
      <protection hidden="1"/>
    </xf>
    <xf numFmtId="165" fontId="50" fillId="28" borderId="12" xfId="419" applyNumberFormat="1" applyFont="1" applyFill="1" applyBorder="1" applyAlignment="1" applyProtection="1">
      <alignment horizontal="center" vertical="center"/>
      <protection hidden="1"/>
    </xf>
    <xf numFmtId="171" fontId="50" fillId="28" borderId="12" xfId="419" applyNumberFormat="1" applyFont="1" applyFill="1" applyBorder="1" applyAlignment="1" applyProtection="1">
      <alignment horizontal="center" vertical="center"/>
      <protection hidden="1"/>
    </xf>
    <xf numFmtId="166" fontId="50" fillId="28" borderId="12" xfId="419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/>
    <xf numFmtId="171" fontId="28" fillId="0" borderId="12" xfId="419" applyNumberFormat="1" applyFont="1" applyFill="1" applyBorder="1" applyAlignment="1" applyProtection="1">
      <alignment horizontal="left" vertical="center" wrapText="1"/>
      <protection hidden="1"/>
    </xf>
    <xf numFmtId="49" fontId="38" fillId="25" borderId="0" xfId="0" applyNumberFormat="1" applyFont="1" applyFill="1" applyAlignment="1">
      <alignment horizontal="center" vertical="top" wrapText="1"/>
    </xf>
    <xf numFmtId="49" fontId="28" fillId="25" borderId="0" xfId="0" applyNumberFormat="1" applyFont="1" applyFill="1" applyAlignment="1">
      <alignment horizontal="right" vertical="top" wrapText="1"/>
    </xf>
    <xf numFmtId="49" fontId="28" fillId="25" borderId="0" xfId="0" applyNumberFormat="1" applyFont="1" applyFill="1" applyAlignment="1">
      <alignment horizontal="right" vertical="center" wrapText="1"/>
    </xf>
    <xf numFmtId="165" fontId="28" fillId="28" borderId="12" xfId="419" applyNumberFormat="1" applyFont="1" applyFill="1" applyBorder="1" applyAlignment="1" applyProtection="1">
      <protection hidden="1"/>
    </xf>
    <xf numFmtId="171" fontId="28" fillId="28" borderId="12" xfId="419" applyNumberFormat="1" applyFont="1" applyFill="1" applyBorder="1" applyAlignment="1" applyProtection="1">
      <alignment horizontal="right"/>
      <protection hidden="1"/>
    </xf>
    <xf numFmtId="166" fontId="28" fillId="28" borderId="12" xfId="419" applyNumberFormat="1" applyFont="1" applyFill="1" applyBorder="1" applyAlignment="1" applyProtection="1">
      <alignment horizontal="right"/>
      <protection hidden="1"/>
    </xf>
    <xf numFmtId="172" fontId="28" fillId="28" borderId="12" xfId="419" applyNumberFormat="1" applyFont="1" applyFill="1" applyBorder="1" applyAlignment="1" applyProtection="1">
      <protection hidden="1"/>
    </xf>
    <xf numFmtId="169" fontId="28" fillId="28" borderId="12" xfId="419" applyNumberFormat="1" applyFont="1" applyFill="1" applyBorder="1" applyAlignment="1" applyProtection="1">
      <alignment horizontal="left" wrapText="1"/>
      <protection hidden="1"/>
    </xf>
    <xf numFmtId="167" fontId="29" fillId="43" borderId="12" xfId="0" applyNumberFormat="1" applyFont="1" applyFill="1" applyBorder="1" applyAlignment="1">
      <alignment horizontal="right" vertical="center"/>
    </xf>
    <xf numFmtId="49" fontId="29" fillId="43" borderId="12" xfId="0" applyNumberFormat="1" applyFont="1" applyFill="1" applyBorder="1" applyAlignment="1">
      <alignment vertical="top"/>
    </xf>
    <xf numFmtId="49" fontId="29" fillId="43" borderId="12" xfId="0" applyNumberFormat="1" applyFont="1" applyFill="1" applyBorder="1" applyAlignment="1">
      <alignment horizontal="left" vertical="center" wrapText="1"/>
    </xf>
    <xf numFmtId="167" fontId="29" fillId="44" borderId="12" xfId="0" applyNumberFormat="1" applyFont="1" applyFill="1" applyBorder="1" applyAlignment="1">
      <alignment horizontal="right" vertical="center"/>
    </xf>
    <xf numFmtId="49" fontId="44" fillId="44" borderId="12" xfId="0" applyNumberFormat="1" applyFont="1" applyFill="1" applyBorder="1" applyAlignment="1">
      <alignment vertical="center" wrapText="1"/>
    </xf>
    <xf numFmtId="49" fontId="28" fillId="44" borderId="12" xfId="0" applyNumberFormat="1" applyFont="1" applyFill="1" applyBorder="1" applyAlignment="1">
      <alignment horizontal="left" vertical="center" wrapText="1"/>
    </xf>
    <xf numFmtId="49" fontId="28" fillId="45" borderId="12" xfId="0" applyNumberFormat="1" applyFont="1" applyFill="1" applyBorder="1" applyAlignment="1">
      <alignment horizontal="left" vertical="top" wrapText="1"/>
    </xf>
    <xf numFmtId="49" fontId="28" fillId="45" borderId="12" xfId="0" applyNumberFormat="1" applyFont="1" applyFill="1" applyBorder="1" applyAlignment="1">
      <alignment horizontal="left" vertical="center" wrapText="1"/>
    </xf>
    <xf numFmtId="0" fontId="28" fillId="45" borderId="12" xfId="0" applyFont="1" applyFill="1" applyBorder="1" applyAlignment="1">
      <alignment horizontal="justify" vertical="top" wrapText="1"/>
    </xf>
    <xf numFmtId="0" fontId="28" fillId="45" borderId="12" xfId="0" applyFont="1" applyFill="1" applyBorder="1" applyAlignment="1">
      <alignment horizontal="left" vertical="top" wrapText="1"/>
    </xf>
    <xf numFmtId="167" fontId="28" fillId="46" borderId="12" xfId="0" applyNumberFormat="1" applyFont="1" applyFill="1" applyBorder="1" applyAlignment="1">
      <alignment horizontal="right" vertical="center"/>
    </xf>
    <xf numFmtId="0" fontId="28" fillId="46" borderId="12" xfId="0" applyNumberFormat="1" applyFont="1" applyFill="1" applyBorder="1" applyAlignment="1">
      <alignment horizontal="left" vertical="top" wrapText="1"/>
    </xf>
    <xf numFmtId="0" fontId="28" fillId="46" borderId="12" xfId="0" applyFont="1" applyFill="1" applyBorder="1" applyAlignment="1">
      <alignment horizontal="left" vertical="center" wrapText="1"/>
    </xf>
    <xf numFmtId="168" fontId="28" fillId="45" borderId="12" xfId="0" applyNumberFormat="1" applyFont="1" applyFill="1" applyBorder="1" applyAlignment="1">
      <alignment horizontal="left" vertical="top" wrapText="1"/>
    </xf>
    <xf numFmtId="0" fontId="28" fillId="45" borderId="12" xfId="0" applyFont="1" applyFill="1" applyBorder="1" applyAlignment="1">
      <alignment horizontal="left" vertical="center" wrapText="1"/>
    </xf>
    <xf numFmtId="167" fontId="28" fillId="47" borderId="12" xfId="0" applyNumberFormat="1" applyFont="1" applyFill="1" applyBorder="1" applyAlignment="1">
      <alignment horizontal="right" vertical="center"/>
    </xf>
    <xf numFmtId="49" fontId="28" fillId="47" borderId="12" xfId="0" applyNumberFormat="1" applyFont="1" applyFill="1" applyBorder="1" applyAlignment="1">
      <alignment horizontal="left" vertical="top" wrapText="1"/>
    </xf>
    <xf numFmtId="0" fontId="28" fillId="47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justify" vertical="center" wrapText="1"/>
    </xf>
    <xf numFmtId="168" fontId="28" fillId="45" borderId="12" xfId="0" applyNumberFormat="1" applyFont="1" applyFill="1" applyBorder="1" applyAlignment="1">
      <alignment horizontal="left" wrapText="1"/>
    </xf>
    <xf numFmtId="168" fontId="28" fillId="47" borderId="12" xfId="0" applyNumberFormat="1" applyFont="1" applyFill="1" applyBorder="1" applyAlignment="1">
      <alignment horizontal="left" vertical="top" wrapText="1"/>
    </xf>
    <xf numFmtId="168" fontId="28" fillId="45" borderId="12" xfId="0" applyNumberFormat="1" applyFont="1" applyFill="1" applyBorder="1" applyAlignment="1">
      <alignment horizontal="justify" vertical="top" wrapText="1"/>
    </xf>
    <xf numFmtId="168" fontId="28" fillId="46" borderId="12" xfId="0" applyNumberFormat="1" applyFont="1" applyFill="1" applyBorder="1" applyAlignment="1">
      <alignment horizontal="left" vertical="top" wrapText="1"/>
    </xf>
    <xf numFmtId="168" fontId="28" fillId="45" borderId="17" xfId="0" applyNumberFormat="1" applyFont="1" applyFill="1" applyBorder="1" applyAlignment="1">
      <alignment horizontal="left" vertical="center" wrapText="1"/>
    </xf>
    <xf numFmtId="168" fontId="28" fillId="45" borderId="12" xfId="0" applyNumberFormat="1" applyFont="1" applyFill="1" applyBorder="1" applyAlignment="1">
      <alignment horizontal="left" vertical="center" wrapText="1"/>
    </xf>
    <xf numFmtId="49" fontId="28" fillId="46" borderId="12" xfId="0" applyNumberFormat="1" applyFont="1" applyFill="1" applyBorder="1" applyAlignment="1">
      <alignment vertical="top" wrapText="1"/>
    </xf>
    <xf numFmtId="49" fontId="28" fillId="46" borderId="12" xfId="0" applyNumberFormat="1" applyFont="1" applyFill="1" applyBorder="1" applyAlignment="1">
      <alignment horizontal="left" vertical="center" wrapText="1"/>
    </xf>
    <xf numFmtId="167" fontId="28" fillId="45" borderId="12" xfId="0" applyNumberFormat="1" applyFont="1" applyFill="1" applyBorder="1" applyAlignment="1">
      <alignment horizontal="right" vertical="center"/>
    </xf>
    <xf numFmtId="49" fontId="28" fillId="45" borderId="12" xfId="0" applyNumberFormat="1" applyFont="1" applyFill="1" applyBorder="1" applyAlignment="1">
      <alignment vertical="top" wrapText="1"/>
    </xf>
    <xf numFmtId="167" fontId="28" fillId="48" borderId="12" xfId="0" applyNumberFormat="1" applyFont="1" applyFill="1" applyBorder="1" applyAlignment="1">
      <alignment horizontal="right" vertical="center"/>
    </xf>
    <xf numFmtId="49" fontId="28" fillId="48" borderId="12" xfId="0" applyNumberFormat="1" applyFont="1" applyFill="1" applyBorder="1" applyAlignment="1">
      <alignment vertical="center" wrapText="1"/>
    </xf>
    <xf numFmtId="49" fontId="28" fillId="48" borderId="12" xfId="0" applyNumberFormat="1" applyFont="1" applyFill="1" applyBorder="1" applyAlignment="1">
      <alignment horizontal="left" vertical="center" wrapText="1"/>
    </xf>
    <xf numFmtId="49" fontId="29" fillId="44" borderId="12" xfId="0" applyNumberFormat="1" applyFont="1" applyFill="1" applyBorder="1" applyAlignment="1">
      <alignment vertical="center"/>
    </xf>
    <xf numFmtId="49" fontId="29" fillId="44" borderId="12" xfId="0" applyNumberFormat="1" applyFont="1" applyFill="1" applyBorder="1" applyAlignment="1">
      <alignment horizontal="left" vertical="center" wrapText="1"/>
    </xf>
    <xf numFmtId="164" fontId="28" fillId="26" borderId="12" xfId="767" applyFont="1" applyFill="1" applyBorder="1" applyAlignment="1">
      <alignment horizontal="left" vertical="top" wrapText="1"/>
    </xf>
    <xf numFmtId="0" fontId="64" fillId="0" borderId="0" xfId="0" applyFont="1"/>
    <xf numFmtId="49" fontId="30" fillId="25" borderId="0" xfId="0" applyNumberFormat="1" applyFont="1" applyFill="1" applyAlignment="1">
      <alignment horizontal="right" vertical="top"/>
    </xf>
    <xf numFmtId="168" fontId="28" fillId="25" borderId="17" xfId="0" applyNumberFormat="1" applyFont="1" applyFill="1" applyBorder="1" applyAlignment="1">
      <alignment horizontal="left" vertical="center" wrapText="1"/>
    </xf>
    <xf numFmtId="166" fontId="30" fillId="28" borderId="12" xfId="419" applyNumberFormat="1" applyFont="1" applyFill="1" applyBorder="1" applyAlignment="1" applyProtection="1">
      <protection hidden="1"/>
    </xf>
    <xf numFmtId="166" fontId="30" fillId="28" borderId="12" xfId="419" applyNumberFormat="1" applyFont="1" applyFill="1" applyBorder="1" applyAlignment="1" applyProtection="1">
      <alignment horizontal="left" wrapText="1"/>
      <protection hidden="1"/>
    </xf>
    <xf numFmtId="165" fontId="30" fillId="28" borderId="12" xfId="419" applyNumberFormat="1" applyFont="1" applyFill="1" applyBorder="1" applyAlignment="1" applyProtection="1">
      <protection hidden="1"/>
    </xf>
    <xf numFmtId="171" fontId="30" fillId="28" borderId="12" xfId="419" applyNumberFormat="1" applyFont="1" applyFill="1" applyBorder="1" applyAlignment="1" applyProtection="1">
      <alignment horizontal="right"/>
      <protection hidden="1"/>
    </xf>
    <xf numFmtId="166" fontId="30" fillId="28" borderId="12" xfId="419" applyNumberFormat="1" applyFont="1" applyFill="1" applyBorder="1" applyAlignment="1" applyProtection="1">
      <alignment horizontal="right"/>
      <protection hidden="1"/>
    </xf>
    <xf numFmtId="172" fontId="30" fillId="28" borderId="12" xfId="419" applyNumberFormat="1" applyFont="1" applyFill="1" applyBorder="1" applyAlignment="1" applyProtection="1">
      <protection hidden="1"/>
    </xf>
    <xf numFmtId="0" fontId="30" fillId="28" borderId="12" xfId="419" applyFont="1" applyFill="1" applyBorder="1" applyProtection="1">
      <protection hidden="1"/>
    </xf>
    <xf numFmtId="167" fontId="30" fillId="28" borderId="12" xfId="419" applyNumberFormat="1" applyFont="1" applyFill="1" applyBorder="1" applyProtection="1">
      <protection hidden="1"/>
    </xf>
    <xf numFmtId="0" fontId="30" fillId="35" borderId="12" xfId="0" applyNumberFormat="1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/>
    </xf>
    <xf numFmtId="0" fontId="30" fillId="35" borderId="12" xfId="0" applyNumberFormat="1" applyFont="1" applyFill="1" applyBorder="1" applyAlignment="1">
      <alignment horizontal="center" vertical="center"/>
    </xf>
    <xf numFmtId="171" fontId="30" fillId="28" borderId="12" xfId="419" applyNumberFormat="1" applyFont="1" applyFill="1" applyBorder="1" applyAlignment="1" applyProtection="1">
      <alignment horizontal="left" wrapText="1"/>
      <protection hidden="1"/>
    </xf>
    <xf numFmtId="166" fontId="65" fillId="28" borderId="12" xfId="421" applyNumberFormat="1" applyFont="1" applyFill="1" applyBorder="1" applyAlignment="1" applyProtection="1">
      <alignment horizontal="center" vertical="center"/>
      <protection hidden="1"/>
    </xf>
    <xf numFmtId="166" fontId="65" fillId="28" borderId="12" xfId="419" applyNumberFormat="1" applyFont="1" applyFill="1" applyBorder="1" applyAlignment="1" applyProtection="1">
      <alignment horizontal="center"/>
      <protection hidden="1"/>
    </xf>
    <xf numFmtId="166" fontId="65" fillId="28" borderId="12" xfId="419" applyNumberFormat="1" applyFont="1" applyFill="1" applyBorder="1" applyAlignment="1" applyProtection="1">
      <alignment horizontal="left" wrapText="1"/>
      <protection hidden="1"/>
    </xf>
    <xf numFmtId="171" fontId="65" fillId="28" borderId="12" xfId="419" applyNumberFormat="1" applyFont="1" applyFill="1" applyBorder="1" applyAlignment="1" applyProtection="1">
      <alignment horizontal="center"/>
      <protection hidden="1"/>
    </xf>
    <xf numFmtId="166" fontId="65" fillId="28" borderId="12" xfId="419" applyNumberFormat="1" applyFont="1" applyFill="1" applyBorder="1" applyAlignment="1" applyProtection="1">
      <alignment horizontal="right"/>
      <protection hidden="1"/>
    </xf>
    <xf numFmtId="172" fontId="65" fillId="28" borderId="12" xfId="419" applyNumberFormat="1" applyFont="1" applyFill="1" applyBorder="1" applyAlignment="1" applyProtection="1">
      <protection hidden="1"/>
    </xf>
    <xf numFmtId="0" fontId="65" fillId="28" borderId="0" xfId="443" applyFont="1" applyFill="1"/>
    <xf numFmtId="0" fontId="66" fillId="28" borderId="0" xfId="443" applyFont="1" applyFill="1"/>
    <xf numFmtId="166" fontId="65" fillId="28" borderId="12" xfId="421" applyNumberFormat="1" applyFont="1" applyFill="1" applyBorder="1" applyAlignment="1" applyProtection="1">
      <alignment horizontal="left" vertical="center" wrapText="1"/>
      <protection hidden="1"/>
    </xf>
    <xf numFmtId="165" fontId="65" fillId="28" borderId="12" xfId="421" applyNumberFormat="1" applyFont="1" applyFill="1" applyBorder="1" applyAlignment="1" applyProtection="1">
      <alignment horizontal="center" vertical="center"/>
      <protection hidden="1"/>
    </xf>
    <xf numFmtId="171" fontId="65" fillId="28" borderId="12" xfId="421" applyNumberFormat="1" applyFont="1" applyFill="1" applyBorder="1" applyAlignment="1" applyProtection="1">
      <alignment horizontal="center" vertical="center"/>
      <protection hidden="1"/>
    </xf>
    <xf numFmtId="167" fontId="65" fillId="28" borderId="12" xfId="421" applyNumberFormat="1" applyFont="1" applyFill="1" applyBorder="1" applyAlignment="1" applyProtection="1">
      <alignment vertical="center"/>
      <protection hidden="1"/>
    </xf>
    <xf numFmtId="167" fontId="65" fillId="28" borderId="0" xfId="443" applyNumberFormat="1" applyFont="1" applyFill="1" applyAlignment="1">
      <alignment vertical="center" wrapText="1"/>
    </xf>
    <xf numFmtId="0" fontId="65" fillId="28" borderId="0" xfId="443" applyFont="1" applyFill="1" applyAlignment="1">
      <alignment vertical="center"/>
    </xf>
    <xf numFmtId="165" fontId="65" fillId="28" borderId="12" xfId="419" applyNumberFormat="1" applyFont="1" applyFill="1" applyBorder="1" applyAlignment="1" applyProtection="1">
      <alignment horizontal="center"/>
      <protection hidden="1"/>
    </xf>
    <xf numFmtId="171" fontId="65" fillId="28" borderId="12" xfId="419" applyNumberFormat="1" applyFont="1" applyFill="1" applyBorder="1" applyAlignment="1" applyProtection="1">
      <alignment horizontal="left" wrapText="1"/>
      <protection hidden="1"/>
    </xf>
    <xf numFmtId="171" fontId="65" fillId="28" borderId="12" xfId="419" applyNumberFormat="1" applyFont="1" applyFill="1" applyBorder="1" applyAlignment="1" applyProtection="1">
      <alignment horizontal="right"/>
      <protection hidden="1"/>
    </xf>
    <xf numFmtId="169" fontId="28" fillId="36" borderId="12" xfId="419" applyNumberFormat="1" applyFont="1" applyFill="1" applyBorder="1" applyAlignment="1" applyProtection="1">
      <alignment horizontal="left" wrapText="1"/>
      <protection hidden="1"/>
    </xf>
    <xf numFmtId="165" fontId="28" fillId="36" borderId="12" xfId="419" applyNumberFormat="1" applyFont="1" applyFill="1" applyBorder="1" applyAlignment="1" applyProtection="1">
      <protection hidden="1"/>
    </xf>
    <xf numFmtId="171" fontId="28" fillId="36" borderId="12" xfId="419" applyNumberFormat="1" applyFont="1" applyFill="1" applyBorder="1" applyAlignment="1" applyProtection="1">
      <alignment horizontal="right"/>
      <protection hidden="1"/>
    </xf>
    <xf numFmtId="166" fontId="28" fillId="36" borderId="12" xfId="419" applyNumberFormat="1" applyFont="1" applyFill="1" applyBorder="1" applyAlignment="1" applyProtection="1">
      <alignment horizontal="right"/>
      <protection hidden="1"/>
    </xf>
    <xf numFmtId="172" fontId="28" fillId="36" borderId="12" xfId="419" applyNumberFormat="1" applyFont="1" applyFill="1" applyBorder="1" applyAlignment="1" applyProtection="1">
      <protection hidden="1"/>
    </xf>
    <xf numFmtId="169" fontId="28" fillId="39" borderId="12" xfId="419" applyNumberFormat="1" applyFont="1" applyFill="1" applyBorder="1" applyAlignment="1" applyProtection="1">
      <alignment horizontal="left" wrapText="1"/>
      <protection hidden="1"/>
    </xf>
    <xf numFmtId="165" fontId="28" fillId="39" borderId="12" xfId="419" applyNumberFormat="1" applyFont="1" applyFill="1" applyBorder="1" applyAlignment="1" applyProtection="1">
      <protection hidden="1"/>
    </xf>
    <xf numFmtId="171" fontId="28" fillId="39" borderId="12" xfId="419" applyNumberFormat="1" applyFont="1" applyFill="1" applyBorder="1" applyAlignment="1" applyProtection="1">
      <alignment horizontal="right"/>
      <protection hidden="1"/>
    </xf>
    <xf numFmtId="166" fontId="28" fillId="39" borderId="12" xfId="419" applyNumberFormat="1" applyFont="1" applyFill="1" applyBorder="1" applyAlignment="1" applyProtection="1">
      <alignment horizontal="right"/>
      <protection hidden="1"/>
    </xf>
    <xf numFmtId="172" fontId="28" fillId="39" borderId="12" xfId="419" applyNumberFormat="1" applyFont="1" applyFill="1" applyBorder="1" applyAlignment="1" applyProtection="1">
      <protection hidden="1"/>
    </xf>
    <xf numFmtId="0" fontId="29" fillId="40" borderId="12" xfId="419" applyNumberFormat="1" applyFont="1" applyFill="1" applyBorder="1" applyAlignment="1" applyProtection="1">
      <alignment horizontal="left"/>
      <protection hidden="1"/>
    </xf>
    <xf numFmtId="0" fontId="29" fillId="40" borderId="12" xfId="419" applyNumberFormat="1" applyFont="1" applyFill="1" applyBorder="1" applyAlignment="1" applyProtection="1">
      <protection hidden="1"/>
    </xf>
    <xf numFmtId="172" fontId="29" fillId="40" borderId="12" xfId="419" applyNumberFormat="1" applyFont="1" applyFill="1" applyBorder="1" applyAlignment="1" applyProtection="1">
      <protection hidden="1"/>
    </xf>
    <xf numFmtId="166" fontId="30" fillId="36" borderId="12" xfId="419" applyNumberFormat="1" applyFont="1" applyFill="1" applyBorder="1" applyAlignment="1" applyProtection="1">
      <alignment horizontal="left" wrapText="1"/>
      <protection hidden="1"/>
    </xf>
    <xf numFmtId="166" fontId="30" fillId="36" borderId="12" xfId="419" applyNumberFormat="1" applyFont="1" applyFill="1" applyBorder="1" applyAlignment="1" applyProtection="1">
      <protection hidden="1"/>
    </xf>
    <xf numFmtId="165" fontId="30" fillId="36" borderId="12" xfId="419" applyNumberFormat="1" applyFont="1" applyFill="1" applyBorder="1" applyAlignment="1" applyProtection="1">
      <protection hidden="1"/>
    </xf>
    <xf numFmtId="171" fontId="30" fillId="36" borderId="12" xfId="419" applyNumberFormat="1" applyFont="1" applyFill="1" applyBorder="1" applyAlignment="1" applyProtection="1">
      <alignment horizontal="right"/>
      <protection hidden="1"/>
    </xf>
    <xf numFmtId="166" fontId="30" fillId="36" borderId="12" xfId="419" applyNumberFormat="1" applyFont="1" applyFill="1" applyBorder="1" applyAlignment="1" applyProtection="1">
      <alignment horizontal="right"/>
      <protection hidden="1"/>
    </xf>
    <xf numFmtId="172" fontId="30" fillId="36" borderId="12" xfId="419" applyNumberFormat="1" applyFont="1" applyFill="1" applyBorder="1" applyAlignment="1" applyProtection="1">
      <protection hidden="1"/>
    </xf>
    <xf numFmtId="166" fontId="30" fillId="33" borderId="12" xfId="419" applyNumberFormat="1" applyFont="1" applyFill="1" applyBorder="1" applyAlignment="1" applyProtection="1">
      <alignment horizontal="left" wrapText="1"/>
      <protection hidden="1"/>
    </xf>
    <xf numFmtId="166" fontId="30" fillId="33" borderId="12" xfId="419" applyNumberFormat="1" applyFont="1" applyFill="1" applyBorder="1" applyAlignment="1" applyProtection="1">
      <protection hidden="1"/>
    </xf>
    <xf numFmtId="165" fontId="30" fillId="33" borderId="12" xfId="419" applyNumberFormat="1" applyFont="1" applyFill="1" applyBorder="1" applyAlignment="1" applyProtection="1">
      <protection hidden="1"/>
    </xf>
    <xf numFmtId="171" fontId="30" fillId="33" borderId="12" xfId="419" applyNumberFormat="1" applyFont="1" applyFill="1" applyBorder="1" applyAlignment="1" applyProtection="1">
      <alignment horizontal="right"/>
      <protection hidden="1"/>
    </xf>
    <xf numFmtId="166" fontId="30" fillId="33" borderId="12" xfId="419" applyNumberFormat="1" applyFont="1" applyFill="1" applyBorder="1" applyAlignment="1" applyProtection="1">
      <alignment horizontal="right"/>
      <protection hidden="1"/>
    </xf>
    <xf numFmtId="172" fontId="30" fillId="33" borderId="12" xfId="419" applyNumberFormat="1" applyFont="1" applyFill="1" applyBorder="1" applyAlignment="1" applyProtection="1">
      <protection hidden="1"/>
    </xf>
    <xf numFmtId="166" fontId="67" fillId="28" borderId="12" xfId="419" applyNumberFormat="1" applyFont="1" applyFill="1" applyBorder="1" applyAlignment="1" applyProtection="1">
      <alignment horizontal="left" wrapText="1"/>
      <protection hidden="1"/>
    </xf>
    <xf numFmtId="166" fontId="67" fillId="28" borderId="12" xfId="419" applyNumberFormat="1" applyFont="1" applyFill="1" applyBorder="1" applyAlignment="1" applyProtection="1">
      <protection hidden="1"/>
    </xf>
    <xf numFmtId="165" fontId="67" fillId="28" borderId="12" xfId="419" applyNumberFormat="1" applyFont="1" applyFill="1" applyBorder="1" applyAlignment="1" applyProtection="1">
      <protection hidden="1"/>
    </xf>
    <xf numFmtId="171" fontId="67" fillId="28" borderId="12" xfId="419" applyNumberFormat="1" applyFont="1" applyFill="1" applyBorder="1" applyAlignment="1" applyProtection="1">
      <alignment horizontal="right"/>
      <protection hidden="1"/>
    </xf>
    <xf numFmtId="166" fontId="67" fillId="28" borderId="12" xfId="419" applyNumberFormat="1" applyFont="1" applyFill="1" applyBorder="1" applyAlignment="1" applyProtection="1">
      <alignment horizontal="right"/>
      <protection hidden="1"/>
    </xf>
    <xf numFmtId="172" fontId="67" fillId="28" borderId="12" xfId="419" applyNumberFormat="1" applyFont="1" applyFill="1" applyBorder="1" applyAlignment="1" applyProtection="1">
      <protection hidden="1"/>
    </xf>
    <xf numFmtId="166" fontId="31" fillId="30" borderId="12" xfId="419" applyNumberFormat="1" applyFont="1" applyFill="1" applyBorder="1" applyAlignment="1" applyProtection="1">
      <alignment horizontal="left" wrapText="1"/>
      <protection hidden="1"/>
    </xf>
    <xf numFmtId="166" fontId="31" fillId="30" borderId="12" xfId="419" applyNumberFormat="1" applyFont="1" applyFill="1" applyBorder="1" applyAlignment="1" applyProtection="1">
      <protection hidden="1"/>
    </xf>
    <xf numFmtId="165" fontId="31" fillId="30" borderId="12" xfId="419" applyNumberFormat="1" applyFont="1" applyFill="1" applyBorder="1" applyAlignment="1" applyProtection="1">
      <protection hidden="1"/>
    </xf>
    <xf numFmtId="171" fontId="31" fillId="30" borderId="12" xfId="419" applyNumberFormat="1" applyFont="1" applyFill="1" applyBorder="1" applyAlignment="1" applyProtection="1">
      <alignment horizontal="right"/>
      <protection hidden="1"/>
    </xf>
    <xf numFmtId="166" fontId="31" fillId="30" borderId="12" xfId="419" applyNumberFormat="1" applyFont="1" applyFill="1" applyBorder="1" applyAlignment="1" applyProtection="1">
      <alignment horizontal="right"/>
      <protection hidden="1"/>
    </xf>
    <xf numFmtId="172" fontId="31" fillId="30" borderId="12" xfId="419" applyNumberFormat="1" applyFont="1" applyFill="1" applyBorder="1" applyAlignment="1" applyProtection="1">
      <protection hidden="1"/>
    </xf>
    <xf numFmtId="171" fontId="30" fillId="32" borderId="12" xfId="419" applyNumberFormat="1" applyFont="1" applyFill="1" applyBorder="1" applyAlignment="1" applyProtection="1">
      <alignment horizontal="right"/>
      <protection hidden="1"/>
    </xf>
    <xf numFmtId="166" fontId="30" fillId="32" borderId="12" xfId="419" applyNumberFormat="1" applyFont="1" applyFill="1" applyBorder="1" applyAlignment="1" applyProtection="1">
      <alignment horizontal="right"/>
      <protection hidden="1"/>
    </xf>
    <xf numFmtId="172" fontId="30" fillId="32" borderId="12" xfId="419" applyNumberFormat="1" applyFont="1" applyFill="1" applyBorder="1" applyAlignment="1" applyProtection="1">
      <protection hidden="1"/>
    </xf>
    <xf numFmtId="171" fontId="30" fillId="33" borderId="12" xfId="419" applyNumberFormat="1" applyFont="1" applyFill="1" applyBorder="1" applyAlignment="1" applyProtection="1">
      <alignment horizontal="left" wrapText="1"/>
      <protection hidden="1"/>
    </xf>
    <xf numFmtId="171" fontId="31" fillId="31" borderId="12" xfId="419" applyNumberFormat="1" applyFont="1" applyFill="1" applyBorder="1" applyAlignment="1" applyProtection="1">
      <alignment horizontal="left" wrapText="1"/>
      <protection hidden="1"/>
    </xf>
    <xf numFmtId="171" fontId="31" fillId="31" borderId="12" xfId="419" applyNumberFormat="1" applyFont="1" applyFill="1" applyBorder="1" applyAlignment="1" applyProtection="1">
      <alignment horizontal="right"/>
      <protection hidden="1"/>
    </xf>
    <xf numFmtId="166" fontId="31" fillId="31" borderId="12" xfId="419" applyNumberFormat="1" applyFont="1" applyFill="1" applyBorder="1" applyAlignment="1" applyProtection="1">
      <alignment horizontal="right"/>
      <protection hidden="1"/>
    </xf>
    <xf numFmtId="172" fontId="31" fillId="31" borderId="12" xfId="419" applyNumberFormat="1" applyFont="1" applyFill="1" applyBorder="1" applyAlignment="1" applyProtection="1">
      <protection hidden="1"/>
    </xf>
    <xf numFmtId="0" fontId="31" fillId="30" borderId="12" xfId="419" applyFont="1" applyFill="1" applyBorder="1" applyProtection="1">
      <protection hidden="1"/>
    </xf>
    <xf numFmtId="167" fontId="31" fillId="30" borderId="12" xfId="419" applyNumberFormat="1" applyFont="1" applyFill="1" applyBorder="1" applyAlignment="1" applyProtection="1">
      <alignment horizontal="right"/>
      <protection hidden="1"/>
    </xf>
    <xf numFmtId="171" fontId="30" fillId="32" borderId="12" xfId="419" applyNumberFormat="1" applyFont="1" applyFill="1" applyBorder="1" applyAlignment="1" applyProtection="1">
      <alignment horizontal="left" wrapText="1"/>
      <protection hidden="1"/>
    </xf>
    <xf numFmtId="49" fontId="28" fillId="25" borderId="0" xfId="0" applyNumberFormat="1" applyFont="1" applyFill="1" applyAlignment="1">
      <alignment horizontal="right" vertical="top"/>
    </xf>
    <xf numFmtId="49" fontId="38" fillId="25" borderId="0" xfId="0" applyNumberFormat="1" applyFont="1" applyFill="1" applyAlignment="1">
      <alignment horizontal="center" vertical="top" wrapText="1"/>
    </xf>
    <xf numFmtId="49" fontId="28" fillId="25" borderId="0" xfId="0" applyNumberFormat="1" applyFont="1" applyFill="1" applyAlignment="1">
      <alignment horizontal="right" vertical="top" wrapText="1"/>
    </xf>
    <xf numFmtId="49" fontId="30" fillId="25" borderId="0" xfId="0" applyNumberFormat="1" applyFont="1" applyFill="1" applyAlignment="1">
      <alignment horizontal="right" vertical="top"/>
    </xf>
    <xf numFmtId="0" fontId="31" fillId="0" borderId="0" xfId="0" applyFont="1" applyAlignment="1">
      <alignment horizontal="center" vertical="center" wrapText="1"/>
    </xf>
    <xf numFmtId="49" fontId="30" fillId="0" borderId="0" xfId="501" applyNumberFormat="1" applyFont="1" applyFill="1" applyBorder="1" applyAlignment="1">
      <alignment horizontal="right" vertical="center" wrapText="1"/>
    </xf>
    <xf numFmtId="49" fontId="28" fillId="25" borderId="0" xfId="0" applyNumberFormat="1" applyFont="1" applyFill="1" applyAlignment="1">
      <alignment horizontal="right" vertical="center"/>
    </xf>
    <xf numFmtId="49" fontId="28" fillId="25" borderId="0" xfId="0" applyNumberFormat="1" applyFont="1" applyFill="1" applyAlignment="1">
      <alignment horizontal="right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30" fillId="41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0" fillId="34" borderId="12" xfId="443" applyNumberFormat="1" applyFont="1" applyFill="1" applyBorder="1" applyAlignment="1">
      <alignment horizontal="center" vertical="center" wrapText="1"/>
    </xf>
    <xf numFmtId="167" fontId="30" fillId="41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0" fillId="42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0" fillId="0" borderId="0" xfId="501" applyNumberFormat="1" applyFont="1" applyFill="1" applyBorder="1" applyAlignment="1">
      <alignment horizontal="right" wrapText="1"/>
    </xf>
    <xf numFmtId="0" fontId="31" fillId="0" borderId="0" xfId="443" applyFont="1" applyAlignment="1">
      <alignment horizontal="center"/>
    </xf>
    <xf numFmtId="49" fontId="30" fillId="41" borderId="12" xfId="485" applyNumberFormat="1" applyFont="1" applyFill="1" applyBorder="1" applyAlignment="1" applyProtection="1">
      <alignment horizontal="center" vertical="center" wrapText="1"/>
      <protection locked="0" hidden="1"/>
    </xf>
    <xf numFmtId="2" fontId="30" fillId="41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0" fillId="34" borderId="17" xfId="0" applyNumberFormat="1" applyFont="1" applyFill="1" applyBorder="1" applyAlignment="1">
      <alignment horizontal="center" vertical="center" wrapText="1"/>
    </xf>
    <xf numFmtId="49" fontId="30" fillId="34" borderId="19" xfId="0" applyNumberFormat="1" applyFont="1" applyFill="1" applyBorder="1" applyAlignment="1">
      <alignment horizontal="center" vertical="center" wrapText="1"/>
    </xf>
    <xf numFmtId="0" fontId="30" fillId="34" borderId="12" xfId="0" applyNumberFormat="1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/>
    </xf>
    <xf numFmtId="167" fontId="30" fillId="34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49" fontId="43" fillId="0" borderId="0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center" wrapText="1"/>
    </xf>
    <xf numFmtId="167" fontId="29" fillId="0" borderId="16" xfId="0" applyNumberFormat="1" applyFont="1" applyBorder="1" applyAlignment="1">
      <alignment horizontal="left" wrapText="1"/>
    </xf>
    <xf numFmtId="167" fontId="31" fillId="0" borderId="17" xfId="0" applyNumberFormat="1" applyFont="1" applyBorder="1" applyAlignment="1">
      <alignment horizontal="center" vertical="center" wrapText="1"/>
    </xf>
    <xf numFmtId="167" fontId="31" fillId="0" borderId="18" xfId="0" applyNumberFormat="1" applyFont="1" applyBorder="1" applyAlignment="1">
      <alignment horizontal="center" vertical="center" wrapText="1"/>
    </xf>
    <xf numFmtId="167" fontId="31" fillId="0" borderId="19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67" fontId="31" fillId="0" borderId="12" xfId="0" applyNumberFormat="1" applyFont="1" applyBorder="1" applyAlignment="1">
      <alignment horizontal="center" vertical="center" wrapText="1"/>
    </xf>
    <xf numFmtId="0" fontId="30" fillId="34" borderId="12" xfId="443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7" fontId="40" fillId="28" borderId="0" xfId="443" applyNumberFormat="1" applyFont="1" applyFill="1" applyBorder="1" applyAlignment="1">
      <alignment horizontal="center" vertical="center" wrapText="1"/>
    </xf>
    <xf numFmtId="49" fontId="30" fillId="41" borderId="23" xfId="485" applyNumberFormat="1" applyFont="1" applyFill="1" applyBorder="1" applyAlignment="1" applyProtection="1">
      <alignment horizontal="center" vertical="center" wrapText="1"/>
      <protection locked="0" hidden="1"/>
    </xf>
    <xf numFmtId="49" fontId="30" fillId="41" borderId="13" xfId="485" applyNumberFormat="1" applyFont="1" applyFill="1" applyBorder="1" applyAlignment="1" applyProtection="1">
      <alignment horizontal="center" vertical="center" wrapText="1"/>
      <protection locked="0" hidden="1"/>
    </xf>
    <xf numFmtId="49" fontId="30" fillId="42" borderId="13" xfId="485" applyNumberFormat="1" applyFont="1" applyFill="1" applyBorder="1" applyAlignment="1" applyProtection="1">
      <alignment horizontal="center" vertical="center" wrapText="1"/>
      <protection locked="0" hidden="1"/>
    </xf>
    <xf numFmtId="49" fontId="30" fillId="34" borderId="12" xfId="0" applyNumberFormat="1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44" fillId="0" borderId="0" xfId="0" applyFont="1" applyAlignment="1">
      <alignment horizont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8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67" fontId="31" fillId="0" borderId="20" xfId="0" applyNumberFormat="1" applyFont="1" applyBorder="1" applyAlignment="1">
      <alignment horizontal="center" vertical="center" wrapText="1"/>
    </xf>
    <xf numFmtId="167" fontId="31" fillId="0" borderId="21" xfId="0" applyNumberFormat="1" applyFont="1" applyBorder="1" applyAlignment="1">
      <alignment horizontal="center" vertical="center" wrapText="1"/>
    </xf>
    <xf numFmtId="167" fontId="31" fillId="0" borderId="22" xfId="0" applyNumberFormat="1" applyFont="1" applyBorder="1" applyAlignment="1">
      <alignment horizontal="center" vertical="center" wrapText="1"/>
    </xf>
    <xf numFmtId="167" fontId="31" fillId="0" borderId="14" xfId="0" applyNumberFormat="1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textRotation="90" wrapText="1"/>
    </xf>
    <xf numFmtId="49" fontId="31" fillId="0" borderId="13" xfId="0" applyNumberFormat="1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166" fontId="62" fillId="28" borderId="12" xfId="421" applyNumberFormat="1" applyFont="1" applyFill="1" applyBorder="1" applyAlignment="1" applyProtection="1">
      <alignment horizontal="center" vertical="center"/>
      <protection hidden="1"/>
    </xf>
    <xf numFmtId="165" fontId="62" fillId="28" borderId="12" xfId="421" applyNumberFormat="1" applyFont="1" applyFill="1" applyBorder="1" applyAlignment="1" applyProtection="1">
      <alignment horizontal="center" vertical="center"/>
      <protection hidden="1"/>
    </xf>
    <xf numFmtId="171" fontId="62" fillId="28" borderId="12" xfId="421" applyNumberFormat="1" applyFont="1" applyFill="1" applyBorder="1" applyAlignment="1" applyProtection="1">
      <alignment horizontal="center" vertical="center"/>
      <protection hidden="1"/>
    </xf>
    <xf numFmtId="167" fontId="62" fillId="28" borderId="12" xfId="421" applyNumberFormat="1" applyFont="1" applyFill="1" applyBorder="1" applyAlignment="1" applyProtection="1">
      <alignment vertical="center"/>
      <protection hidden="1"/>
    </xf>
    <xf numFmtId="171" fontId="28" fillId="33" borderId="12" xfId="419" applyNumberFormat="1" applyFont="1" applyFill="1" applyBorder="1" applyAlignment="1" applyProtection="1">
      <alignment horizontal="left" vertical="center" wrapText="1"/>
      <protection hidden="1"/>
    </xf>
    <xf numFmtId="171" fontId="28" fillId="33" borderId="12" xfId="419" applyNumberFormat="1" applyFont="1" applyFill="1" applyBorder="1" applyAlignment="1" applyProtection="1">
      <alignment horizontal="right" vertical="center"/>
      <protection hidden="1"/>
    </xf>
    <xf numFmtId="166" fontId="28" fillId="33" borderId="12" xfId="419" applyNumberFormat="1" applyFont="1" applyFill="1" applyBorder="1" applyAlignment="1" applyProtection="1">
      <alignment horizontal="right" vertical="center"/>
      <protection hidden="1"/>
    </xf>
    <xf numFmtId="167" fontId="28" fillId="33" borderId="12" xfId="419" applyNumberFormat="1" applyFont="1" applyFill="1" applyBorder="1" applyAlignment="1" applyProtection="1">
      <alignment vertical="center"/>
      <protection hidden="1"/>
    </xf>
    <xf numFmtId="171" fontId="28" fillId="33" borderId="12" xfId="421" applyNumberFormat="1" applyFont="1" applyFill="1" applyBorder="1" applyAlignment="1" applyProtection="1">
      <alignment horizontal="right" vertical="center"/>
      <protection hidden="1"/>
    </xf>
    <xf numFmtId="166" fontId="28" fillId="33" borderId="12" xfId="421" applyNumberFormat="1" applyFont="1" applyFill="1" applyBorder="1" applyAlignment="1" applyProtection="1">
      <alignment horizontal="right" vertical="center"/>
      <protection hidden="1"/>
    </xf>
    <xf numFmtId="166" fontId="55" fillId="33" borderId="12" xfId="421" applyNumberFormat="1" applyFont="1" applyFill="1" applyBorder="1" applyAlignment="1" applyProtection="1">
      <alignment horizontal="left" vertical="center" wrapText="1"/>
      <protection hidden="1"/>
    </xf>
    <xf numFmtId="170" fontId="28" fillId="33" borderId="12" xfId="419" applyNumberFormat="1" applyFont="1" applyFill="1" applyBorder="1" applyAlignment="1" applyProtection="1">
      <alignment vertical="center"/>
      <protection hidden="1"/>
    </xf>
    <xf numFmtId="171" fontId="67" fillId="28" borderId="12" xfId="419" applyNumberFormat="1" applyFont="1" applyFill="1" applyBorder="1" applyAlignment="1" applyProtection="1">
      <alignment horizontal="left" wrapText="1"/>
      <protection hidden="1"/>
    </xf>
    <xf numFmtId="171" fontId="67" fillId="0" borderId="12" xfId="419" applyNumberFormat="1" applyFont="1" applyFill="1" applyBorder="1" applyAlignment="1" applyProtection="1">
      <alignment horizontal="left" wrapText="1"/>
      <protection hidden="1"/>
    </xf>
    <xf numFmtId="171" fontId="67" fillId="0" borderId="12" xfId="419" applyNumberFormat="1" applyFont="1" applyFill="1" applyBorder="1" applyAlignment="1" applyProtection="1">
      <alignment horizontal="right"/>
      <protection hidden="1"/>
    </xf>
    <xf numFmtId="166" fontId="67" fillId="0" borderId="12" xfId="419" applyNumberFormat="1" applyFont="1" applyFill="1" applyBorder="1" applyAlignment="1" applyProtection="1">
      <alignment horizontal="right"/>
      <protection hidden="1"/>
    </xf>
    <xf numFmtId="172" fontId="67" fillId="0" borderId="12" xfId="419" applyNumberFormat="1" applyFont="1" applyFill="1" applyBorder="1" applyAlignment="1" applyProtection="1">
      <protection hidden="1"/>
    </xf>
  </cellXfs>
  <cellStyles count="771">
    <cellStyle name="20% - Акцент1" xfId="1" builtinId="30" customBuiltin="1"/>
    <cellStyle name="20% - Акцент1 2" xfId="2"/>
    <cellStyle name="20% - Акцент1 2 2" xfId="3"/>
    <cellStyle name="20% - Акцент1 2 3" xfId="4"/>
    <cellStyle name="20% - Акцент1 2 4" xfId="5"/>
    <cellStyle name="20% - Акцент1 3" xfId="6"/>
    <cellStyle name="20% - Акцент1 4" xfId="7"/>
    <cellStyle name="20% - Акцент2" xfId="8" builtinId="34" customBuiltin="1"/>
    <cellStyle name="20% - Акцент2 2" xfId="9"/>
    <cellStyle name="20% - Акцент2 2 2" xfId="10"/>
    <cellStyle name="20% - Акцент2 2 3" xfId="11"/>
    <cellStyle name="20% - Акцент2 2 4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2 2" xfId="17"/>
    <cellStyle name="20% - Акцент3 2 3" xfId="18"/>
    <cellStyle name="20% - Акцент3 2 4" xfId="19"/>
    <cellStyle name="20% - Акцент3 3" xfId="20"/>
    <cellStyle name="20% - Акцент3 4" xfId="21"/>
    <cellStyle name="20% - Акцент4" xfId="22" builtinId="42" customBuiltin="1"/>
    <cellStyle name="20% - Акцент4 2" xfId="23"/>
    <cellStyle name="20% - Акцент4 2 2" xfId="24"/>
    <cellStyle name="20% - Акцент4 2 3" xfId="25"/>
    <cellStyle name="20% - Акцент4 2 4" xfId="26"/>
    <cellStyle name="20% - Акцент4 3" xfId="27"/>
    <cellStyle name="20% - Акцент4 4" xfId="28"/>
    <cellStyle name="20% - Акцент5" xfId="29" builtinId="46" customBuiltin="1"/>
    <cellStyle name="20% - Акцент5 2" xfId="30"/>
    <cellStyle name="20% - Акцент5 2 2" xfId="31"/>
    <cellStyle name="20% - Акцент5 2 3" xfId="32"/>
    <cellStyle name="20% - Акцент5 2 4" xfId="33"/>
    <cellStyle name="20% - Акцент5 3" xfId="34"/>
    <cellStyle name="20% - Акцент5 4" xfId="35"/>
    <cellStyle name="20% - Акцент6" xfId="36" builtinId="50" customBuiltin="1"/>
    <cellStyle name="20% - Акцент6 2" xfId="37"/>
    <cellStyle name="20% - Акцент6 2 2" xfId="38"/>
    <cellStyle name="20% - Акцент6 2 3" xfId="39"/>
    <cellStyle name="20% - Акцент6 2 4" xfId="40"/>
    <cellStyle name="20% - Акцент6 3" xfId="41"/>
    <cellStyle name="20% - Акцент6 4" xfId="42"/>
    <cellStyle name="40% - Акцент1" xfId="43" builtinId="31" customBuiltin="1"/>
    <cellStyle name="40% - Акцент1 2" xfId="44"/>
    <cellStyle name="40% - Акцент1 2 2" xfId="45"/>
    <cellStyle name="40% - Акцент1 2 3" xfId="46"/>
    <cellStyle name="40% - Акцент1 2 4" xfId="47"/>
    <cellStyle name="40% - Акцент1 3" xfId="48"/>
    <cellStyle name="40% - Акцент1 4" xfId="49"/>
    <cellStyle name="40% - Акцент2" xfId="50" builtinId="35" customBuiltin="1"/>
    <cellStyle name="40% - Акцент2 2" xfId="51"/>
    <cellStyle name="40% - Акцент2 2 2" xfId="52"/>
    <cellStyle name="40% - Акцент2 2 3" xfId="53"/>
    <cellStyle name="40% - Акцент2 2 4" xfId="54"/>
    <cellStyle name="40% - Акцент2 3" xfId="55"/>
    <cellStyle name="40% - Акцент2 4" xfId="56"/>
    <cellStyle name="40% - Акцент3" xfId="57" builtinId="39" customBuiltin="1"/>
    <cellStyle name="40% - Акцент3 2" xfId="58"/>
    <cellStyle name="40% - Акцент3 2 2" xfId="59"/>
    <cellStyle name="40% - Акцент3 2 3" xfId="60"/>
    <cellStyle name="40% - Акцент3 2 4" xfId="61"/>
    <cellStyle name="40% - Акцент3 3" xfId="62"/>
    <cellStyle name="40% - Акцент3 4" xfId="63"/>
    <cellStyle name="40% - Акцент4" xfId="64" builtinId="43" customBuiltin="1"/>
    <cellStyle name="40% - Акцент4 2" xfId="65"/>
    <cellStyle name="40% - Акцент4 2 2" xfId="66"/>
    <cellStyle name="40% - Акцент4 2 3" xfId="67"/>
    <cellStyle name="40% - Акцент4 2 4" xfId="68"/>
    <cellStyle name="40% - Акцент4 3" xfId="69"/>
    <cellStyle name="40% - Акцент4 4" xfId="70"/>
    <cellStyle name="40% - Акцент5" xfId="71" builtinId="47" customBuiltin="1"/>
    <cellStyle name="40% - Акцент5 2" xfId="72"/>
    <cellStyle name="40% - Акцент5 2 2" xfId="73"/>
    <cellStyle name="40% - Акцент5 2 3" xfId="74"/>
    <cellStyle name="40% - Акцент5 2 4" xfId="75"/>
    <cellStyle name="40% - Акцент5 3" xfId="76"/>
    <cellStyle name="40% - Акцент5 4" xfId="77"/>
    <cellStyle name="40% - Акцент6" xfId="78" builtinId="51" customBuiltin="1"/>
    <cellStyle name="40% - Акцент6 2" xfId="79"/>
    <cellStyle name="40% - Акцент6 2 2" xfId="80"/>
    <cellStyle name="40% - Акцент6 2 3" xfId="81"/>
    <cellStyle name="40% - Акцент6 2 4" xfId="82"/>
    <cellStyle name="40% - Акцент6 3" xfId="83"/>
    <cellStyle name="40% - Акцент6 4" xfId="84"/>
    <cellStyle name="60% - Акцент1" xfId="85" builtinId="32" customBuiltin="1"/>
    <cellStyle name="60% - Акцент1 2" xfId="86"/>
    <cellStyle name="60% - Акцент1 2 2" xfId="87"/>
    <cellStyle name="60% - Акцент1 2 3" xfId="88"/>
    <cellStyle name="60% - Акцент1 2 4" xfId="89"/>
    <cellStyle name="60% - Акцент1 3" xfId="90"/>
    <cellStyle name="60% - Акцент1 4" xfId="91"/>
    <cellStyle name="60% - Акцент2" xfId="92" builtinId="36" customBuiltin="1"/>
    <cellStyle name="60% - Акцент2 2" xfId="93"/>
    <cellStyle name="60% - Акцент2 2 2" xfId="94"/>
    <cellStyle name="60% - Акцент2 2 3" xfId="95"/>
    <cellStyle name="60% - Акцент2 2 4" xfId="96"/>
    <cellStyle name="60% - Акцент2 3" xfId="97"/>
    <cellStyle name="60% - Акцент2 4" xfId="98"/>
    <cellStyle name="60% - Акцент3" xfId="99" builtinId="40" customBuiltin="1"/>
    <cellStyle name="60% - Акцент3 2" xfId="100"/>
    <cellStyle name="60% - Акцент3 2 2" xfId="101"/>
    <cellStyle name="60% - Акцент3 2 3" xfId="102"/>
    <cellStyle name="60% - Акцент3 2 4" xfId="103"/>
    <cellStyle name="60% - Акцент3 3" xfId="104"/>
    <cellStyle name="60% - Акцент3 4" xfId="105"/>
    <cellStyle name="60% - Акцент4" xfId="106" builtinId="44" customBuiltin="1"/>
    <cellStyle name="60% - Акцент4 2" xfId="107"/>
    <cellStyle name="60% - Акцент4 2 2" xfId="108"/>
    <cellStyle name="60% - Акцент4 2 3" xfId="109"/>
    <cellStyle name="60% - Акцент4 2 4" xfId="110"/>
    <cellStyle name="60% - Акцент4 3" xfId="111"/>
    <cellStyle name="60% - Акцент4 4" xfId="112"/>
    <cellStyle name="60% - Акцент5" xfId="113" builtinId="48" customBuiltin="1"/>
    <cellStyle name="60% - Акцент5 2" xfId="114"/>
    <cellStyle name="60% - Акцент5 2 2" xfId="115"/>
    <cellStyle name="60% - Акцент5 2 3" xfId="116"/>
    <cellStyle name="60% - Акцент5 2 4" xfId="117"/>
    <cellStyle name="60% - Акцент5 3" xfId="118"/>
    <cellStyle name="60% - Акцент5 4" xfId="119"/>
    <cellStyle name="60% - Акцент6" xfId="120" builtinId="52" customBuiltin="1"/>
    <cellStyle name="60% - Акцент6 2" xfId="121"/>
    <cellStyle name="60% - Акцент6 2 2" xfId="122"/>
    <cellStyle name="60% - Акцент6 2 3" xfId="123"/>
    <cellStyle name="60% - Акцент6 2 4" xfId="124"/>
    <cellStyle name="60% - Акцент6 3" xfId="125"/>
    <cellStyle name="60% - Акцент6 4" xfId="126"/>
    <cellStyle name="Акцент1" xfId="127" builtinId="29" customBuiltin="1"/>
    <cellStyle name="Акцент1 2" xfId="128"/>
    <cellStyle name="Акцент1 2 2" xfId="129"/>
    <cellStyle name="Акцент1 2 3" xfId="130"/>
    <cellStyle name="Акцент1 2 4" xfId="131"/>
    <cellStyle name="Акцент1 3" xfId="132"/>
    <cellStyle name="Акцент1 4" xfId="133"/>
    <cellStyle name="Акцент2" xfId="134" builtinId="33" customBuiltin="1"/>
    <cellStyle name="Акцент2 2" xfId="135"/>
    <cellStyle name="Акцент2 2 2" xfId="136"/>
    <cellStyle name="Акцент2 2 3" xfId="137"/>
    <cellStyle name="Акцент2 2 4" xfId="138"/>
    <cellStyle name="Акцент2 3" xfId="139"/>
    <cellStyle name="Акцент2 4" xfId="140"/>
    <cellStyle name="Акцент3" xfId="141" builtinId="37" customBuiltin="1"/>
    <cellStyle name="Акцент3 2" xfId="142"/>
    <cellStyle name="Акцент3 2 2" xfId="143"/>
    <cellStyle name="Акцент3 2 3" xfId="144"/>
    <cellStyle name="Акцент3 2 4" xfId="145"/>
    <cellStyle name="Акцент3 3" xfId="146"/>
    <cellStyle name="Акцент3 4" xfId="147"/>
    <cellStyle name="Акцент4" xfId="148" builtinId="41" customBuiltin="1"/>
    <cellStyle name="Акцент4 2" xfId="149"/>
    <cellStyle name="Акцент4 2 2" xfId="150"/>
    <cellStyle name="Акцент4 2 3" xfId="151"/>
    <cellStyle name="Акцент4 2 4" xfId="152"/>
    <cellStyle name="Акцент4 3" xfId="153"/>
    <cellStyle name="Акцент4 4" xfId="154"/>
    <cellStyle name="Акцент5" xfId="155" builtinId="45" customBuiltin="1"/>
    <cellStyle name="Акцент5 2" xfId="156"/>
    <cellStyle name="Акцент5 2 2" xfId="157"/>
    <cellStyle name="Акцент5 2 3" xfId="158"/>
    <cellStyle name="Акцент5 2 4" xfId="159"/>
    <cellStyle name="Акцент5 3" xfId="160"/>
    <cellStyle name="Акцент5 4" xfId="161"/>
    <cellStyle name="Акцент6" xfId="162" builtinId="49" customBuiltin="1"/>
    <cellStyle name="Акцент6 2" xfId="163"/>
    <cellStyle name="Акцент6 2 2" xfId="164"/>
    <cellStyle name="Акцент6 2 3" xfId="165"/>
    <cellStyle name="Акцент6 2 4" xfId="166"/>
    <cellStyle name="Акцент6 3" xfId="167"/>
    <cellStyle name="Акцент6 4" xfId="168"/>
    <cellStyle name="Ввод " xfId="169" builtinId="20" customBuiltin="1"/>
    <cellStyle name="Ввод  2" xfId="170"/>
    <cellStyle name="Ввод  2 2" xfId="171"/>
    <cellStyle name="Ввод  2 3" xfId="172"/>
    <cellStyle name="Ввод  2 4" xfId="173"/>
    <cellStyle name="Ввод  3" xfId="174"/>
    <cellStyle name="Ввод  4" xfId="175"/>
    <cellStyle name="Вывод" xfId="176" builtinId="21" customBuiltin="1"/>
    <cellStyle name="Вывод 2" xfId="177"/>
    <cellStyle name="Вывод 2 2" xfId="178"/>
    <cellStyle name="Вывод 2 3" xfId="179"/>
    <cellStyle name="Вывод 2 4" xfId="180"/>
    <cellStyle name="Вывод 3" xfId="181"/>
    <cellStyle name="Вывод 4" xfId="182"/>
    <cellStyle name="Вычисление" xfId="183" builtinId="22" customBuiltin="1"/>
    <cellStyle name="Вычисление 2" xfId="184"/>
    <cellStyle name="Вычисление 2 2" xfId="185"/>
    <cellStyle name="Вычисление 2 3" xfId="186"/>
    <cellStyle name="Вычисление 2 4" xfId="187"/>
    <cellStyle name="Вычисление 3" xfId="188"/>
    <cellStyle name="Вычисление 4" xfId="189"/>
    <cellStyle name="Денежный [0] 10" xfId="190"/>
    <cellStyle name="Денежный [0] 11" xfId="191"/>
    <cellStyle name="Денежный [0] 12" xfId="192"/>
    <cellStyle name="Денежный [0] 13" xfId="193"/>
    <cellStyle name="Денежный [0] 14" xfId="194"/>
    <cellStyle name="Денежный [0] 14 2" xfId="195"/>
    <cellStyle name="Денежный [0] 14 3" xfId="196"/>
    <cellStyle name="Денежный [0] 14 4" xfId="197"/>
    <cellStyle name="Денежный [0] 15" xfId="198"/>
    <cellStyle name="Денежный [0] 15 2" xfId="199"/>
    <cellStyle name="Денежный [0] 15 3" xfId="200"/>
    <cellStyle name="Денежный [0] 15 4" xfId="201"/>
    <cellStyle name="Денежный [0] 16" xfId="202"/>
    <cellStyle name="Денежный [0] 16 2" xfId="203"/>
    <cellStyle name="Денежный [0] 16 3" xfId="204"/>
    <cellStyle name="Денежный [0] 16 4" xfId="205"/>
    <cellStyle name="Денежный [0] 17" xfId="206"/>
    <cellStyle name="Денежный [0] 17 2" xfId="207"/>
    <cellStyle name="Денежный [0] 17 3" xfId="208"/>
    <cellStyle name="Денежный [0] 17 4" xfId="209"/>
    <cellStyle name="Денежный [0] 18" xfId="210"/>
    <cellStyle name="Денежный [0] 18 2" xfId="211"/>
    <cellStyle name="Денежный [0] 18 3" xfId="212"/>
    <cellStyle name="Денежный [0] 18 4" xfId="213"/>
    <cellStyle name="Денежный [0] 19" xfId="214"/>
    <cellStyle name="Денежный [0] 19 2" xfId="215"/>
    <cellStyle name="Денежный [0] 19 3" xfId="216"/>
    <cellStyle name="Денежный [0] 19 4" xfId="217"/>
    <cellStyle name="Денежный [0] 2" xfId="218"/>
    <cellStyle name="Денежный [0] 2 2" xfId="219"/>
    <cellStyle name="Денежный [0] 2 3" xfId="220"/>
    <cellStyle name="Денежный [0] 2 4" xfId="221"/>
    <cellStyle name="Денежный [0] 20" xfId="222"/>
    <cellStyle name="Денежный [0] 20 2" xfId="223"/>
    <cellStyle name="Денежный [0] 21" xfId="224"/>
    <cellStyle name="Денежный [0] 21 2" xfId="225"/>
    <cellStyle name="Денежный [0] 22" xfId="226"/>
    <cellStyle name="Денежный [0] 22 2" xfId="227"/>
    <cellStyle name="Денежный [0] 23" xfId="228"/>
    <cellStyle name="Денежный [0] 23 2" xfId="229"/>
    <cellStyle name="Денежный [0] 24" xfId="230"/>
    <cellStyle name="Денежный [0] 24 2" xfId="231"/>
    <cellStyle name="Денежный [0] 25" xfId="232"/>
    <cellStyle name="Денежный [0] 26" xfId="233"/>
    <cellStyle name="Денежный [0] 27" xfId="234"/>
    <cellStyle name="Денежный [0] 3" xfId="235"/>
    <cellStyle name="Денежный [0] 3 2" xfId="236"/>
    <cellStyle name="Денежный [0] 3 3" xfId="237"/>
    <cellStyle name="Денежный [0] 3 4" xfId="238"/>
    <cellStyle name="Денежный [0] 4" xfId="239"/>
    <cellStyle name="Денежный [0] 4 2" xfId="240"/>
    <cellStyle name="Денежный [0] 4 3" xfId="241"/>
    <cellStyle name="Денежный [0] 4 4" xfId="242"/>
    <cellStyle name="Денежный [0] 5" xfId="243"/>
    <cellStyle name="Денежный [0] 5 2" xfId="244"/>
    <cellStyle name="Денежный [0] 5 3" xfId="245"/>
    <cellStyle name="Денежный [0] 5 4" xfId="246"/>
    <cellStyle name="Денежный [0] 6" xfId="247"/>
    <cellStyle name="Денежный [0] 6 2" xfId="248"/>
    <cellStyle name="Денежный [0] 6 3" xfId="249"/>
    <cellStyle name="Денежный [0] 6 4" xfId="250"/>
    <cellStyle name="Денежный [0] 7" xfId="251"/>
    <cellStyle name="Денежный [0] 7 2" xfId="252"/>
    <cellStyle name="Денежный [0] 7 3" xfId="253"/>
    <cellStyle name="Денежный [0] 7 4" xfId="254"/>
    <cellStyle name="Денежный [0] 8" xfId="255"/>
    <cellStyle name="Денежный [0] 8 2" xfId="256"/>
    <cellStyle name="Денежный [0] 8 3" xfId="257"/>
    <cellStyle name="Денежный [0] 8 4" xfId="258"/>
    <cellStyle name="Денежный [0] 9" xfId="259"/>
    <cellStyle name="Денежный 10" xfId="260"/>
    <cellStyle name="Денежный 11" xfId="261"/>
    <cellStyle name="Денежный 12" xfId="262"/>
    <cellStyle name="Денежный 13" xfId="263"/>
    <cellStyle name="Денежный 14" xfId="264"/>
    <cellStyle name="Денежный 14 2" xfId="265"/>
    <cellStyle name="Денежный 14 3" xfId="266"/>
    <cellStyle name="Денежный 14 4" xfId="267"/>
    <cellStyle name="Денежный 15" xfId="268"/>
    <cellStyle name="Денежный 15 2" xfId="269"/>
    <cellStyle name="Денежный 15 3" xfId="270"/>
    <cellStyle name="Денежный 15 4" xfId="271"/>
    <cellStyle name="Денежный 16" xfId="272"/>
    <cellStyle name="Денежный 16 2" xfId="273"/>
    <cellStyle name="Денежный 16 3" xfId="274"/>
    <cellStyle name="Денежный 16 4" xfId="275"/>
    <cellStyle name="Денежный 17" xfId="276"/>
    <cellStyle name="Денежный 17 2" xfId="277"/>
    <cellStyle name="Денежный 17 3" xfId="278"/>
    <cellStyle name="Денежный 17 4" xfId="279"/>
    <cellStyle name="Денежный 18" xfId="280"/>
    <cellStyle name="Денежный 18 2" xfId="281"/>
    <cellStyle name="Денежный 18 3" xfId="282"/>
    <cellStyle name="Денежный 18 4" xfId="283"/>
    <cellStyle name="Денежный 19" xfId="284"/>
    <cellStyle name="Денежный 19 2" xfId="285"/>
    <cellStyle name="Денежный 19 3" xfId="286"/>
    <cellStyle name="Денежный 19 4" xfId="287"/>
    <cellStyle name="Денежный 2" xfId="288"/>
    <cellStyle name="Денежный 2 2" xfId="289"/>
    <cellStyle name="Денежный 2 3" xfId="290"/>
    <cellStyle name="Денежный 2 4" xfId="291"/>
    <cellStyle name="Денежный 20" xfId="292"/>
    <cellStyle name="Денежный 20 2" xfId="293"/>
    <cellStyle name="Денежный 20 3" xfId="294"/>
    <cellStyle name="Денежный 20 4" xfId="295"/>
    <cellStyle name="Денежный 21" xfId="296"/>
    <cellStyle name="Денежный 22" xfId="297"/>
    <cellStyle name="Денежный 23" xfId="298"/>
    <cellStyle name="Денежный 24" xfId="299"/>
    <cellStyle name="Денежный 24 2" xfId="300"/>
    <cellStyle name="Денежный 25" xfId="301"/>
    <cellStyle name="Денежный 25 2" xfId="302"/>
    <cellStyle name="Денежный 26" xfId="303"/>
    <cellStyle name="Денежный 26 2" xfId="304"/>
    <cellStyle name="Денежный 27" xfId="305"/>
    <cellStyle name="Денежный 27 2" xfId="306"/>
    <cellStyle name="Денежный 28" xfId="307"/>
    <cellStyle name="Денежный 28 2" xfId="308"/>
    <cellStyle name="Денежный 29" xfId="309"/>
    <cellStyle name="Денежный 3" xfId="310"/>
    <cellStyle name="Денежный 3 2" xfId="311"/>
    <cellStyle name="Денежный 3 3" xfId="312"/>
    <cellStyle name="Денежный 3 4" xfId="313"/>
    <cellStyle name="Денежный 30" xfId="314"/>
    <cellStyle name="Денежный 31" xfId="315"/>
    <cellStyle name="Денежный 32" xfId="316"/>
    <cellStyle name="Денежный 33" xfId="317"/>
    <cellStyle name="Денежный 34" xfId="318"/>
    <cellStyle name="Денежный 35" xfId="319"/>
    <cellStyle name="Денежный 36" xfId="320"/>
    <cellStyle name="Денежный 37" xfId="321"/>
    <cellStyle name="Денежный 38" xfId="322"/>
    <cellStyle name="Денежный 4" xfId="323"/>
    <cellStyle name="Денежный 4 2" xfId="324"/>
    <cellStyle name="Денежный 4 3" xfId="325"/>
    <cellStyle name="Денежный 4 4" xfId="326"/>
    <cellStyle name="Денежный 5" xfId="327"/>
    <cellStyle name="Денежный 5 2" xfId="328"/>
    <cellStyle name="Денежный 5 3" xfId="329"/>
    <cellStyle name="Денежный 5 4" xfId="330"/>
    <cellStyle name="Денежный 6" xfId="331"/>
    <cellStyle name="Денежный 6 2" xfId="332"/>
    <cellStyle name="Денежный 6 3" xfId="333"/>
    <cellStyle name="Денежный 6 4" xfId="334"/>
    <cellStyle name="Денежный 7" xfId="335"/>
    <cellStyle name="Денежный 7 2" xfId="336"/>
    <cellStyle name="Денежный 7 3" xfId="337"/>
    <cellStyle name="Денежный 7 4" xfId="338"/>
    <cellStyle name="Денежный 8" xfId="339"/>
    <cellStyle name="Денежный 8 2" xfId="340"/>
    <cellStyle name="Денежный 8 3" xfId="341"/>
    <cellStyle name="Денежный 8 4" xfId="342"/>
    <cellStyle name="Денежный 9" xfId="343"/>
    <cellStyle name="Заголовок 1" xfId="344" builtinId="16" customBuiltin="1"/>
    <cellStyle name="Заголовок 1 2" xfId="345"/>
    <cellStyle name="Заголовок 1 2 2" xfId="346"/>
    <cellStyle name="Заголовок 1 2 3" xfId="347"/>
    <cellStyle name="Заголовок 1 2 4" xfId="348"/>
    <cellStyle name="Заголовок 1 3" xfId="349"/>
    <cellStyle name="Заголовок 1 4" xfId="350"/>
    <cellStyle name="Заголовок 2" xfId="351" builtinId="17" customBuiltin="1"/>
    <cellStyle name="Заголовок 2 2" xfId="352"/>
    <cellStyle name="Заголовок 2 2 2" xfId="353"/>
    <cellStyle name="Заголовок 2 2 3" xfId="354"/>
    <cellStyle name="Заголовок 2 2 4" xfId="355"/>
    <cellStyle name="Заголовок 2 3" xfId="356"/>
    <cellStyle name="Заголовок 2 4" xfId="357"/>
    <cellStyle name="Заголовок 3" xfId="358" builtinId="18" customBuiltin="1"/>
    <cellStyle name="Заголовок 3 2" xfId="359"/>
    <cellStyle name="Заголовок 3 2 2" xfId="360"/>
    <cellStyle name="Заголовок 3 2 3" xfId="361"/>
    <cellStyle name="Заголовок 3 2 4" xfId="362"/>
    <cellStyle name="Заголовок 3 3" xfId="363"/>
    <cellStyle name="Заголовок 3 4" xfId="364"/>
    <cellStyle name="Заголовок 4" xfId="365" builtinId="19" customBuiltin="1"/>
    <cellStyle name="Заголовок 4 2" xfId="366"/>
    <cellStyle name="Заголовок 4 2 2" xfId="367"/>
    <cellStyle name="Заголовок 4 2 3" xfId="368"/>
    <cellStyle name="Заголовок 4 2 4" xfId="369"/>
    <cellStyle name="Заголовок 4 3" xfId="370"/>
    <cellStyle name="Заголовок 4 4" xfId="371"/>
    <cellStyle name="Итог" xfId="372" builtinId="25" customBuiltin="1"/>
    <cellStyle name="Итог 2" xfId="373"/>
    <cellStyle name="Итог 2 2" xfId="374"/>
    <cellStyle name="Итог 2 3" xfId="375"/>
    <cellStyle name="Итог 2 4" xfId="376"/>
    <cellStyle name="Итог 3" xfId="377"/>
    <cellStyle name="Итог 4" xfId="378"/>
    <cellStyle name="Контрольная ячейка" xfId="379" builtinId="23" customBuiltin="1"/>
    <cellStyle name="Контрольная ячейка 2" xfId="380"/>
    <cellStyle name="Контрольная ячейка 2 2" xfId="381"/>
    <cellStyle name="Контрольная ячейка 2 3" xfId="382"/>
    <cellStyle name="Контрольная ячейка 2 4" xfId="383"/>
    <cellStyle name="Контрольная ячейка 3" xfId="384"/>
    <cellStyle name="Контрольная ячейка 4" xfId="385"/>
    <cellStyle name="Название" xfId="386" builtinId="15" customBuiltin="1"/>
    <cellStyle name="Название 2" xfId="387"/>
    <cellStyle name="Название 2 2" xfId="388"/>
    <cellStyle name="Название 2 3" xfId="389"/>
    <cellStyle name="Название 2 4" xfId="390"/>
    <cellStyle name="Название 3" xfId="391"/>
    <cellStyle name="Название 4" xfId="392"/>
    <cellStyle name="Нейтральный" xfId="393" builtinId="28" customBuiltin="1"/>
    <cellStyle name="Нейтральный 2" xfId="394"/>
    <cellStyle name="Нейтральный 2 2" xfId="395"/>
    <cellStyle name="Нейтральный 2 3" xfId="396"/>
    <cellStyle name="Нейтральный 2 4" xfId="397"/>
    <cellStyle name="Нейтральный 3" xfId="398"/>
    <cellStyle name="Нейтральный 4" xfId="399"/>
    <cellStyle name="Обычный" xfId="0" builtinId="0"/>
    <cellStyle name="Обычный 10" xfId="400"/>
    <cellStyle name="Обычный 11" xfId="401"/>
    <cellStyle name="Обычный 12" xfId="769"/>
    <cellStyle name="Обычный 12 2" xfId="402"/>
    <cellStyle name="Обычный 12 2 2" xfId="768"/>
    <cellStyle name="Обычный 12 3" xfId="403"/>
    <cellStyle name="Обычный 13" xfId="770"/>
    <cellStyle name="Обычный 14" xfId="404"/>
    <cellStyle name="Обычный 15" xfId="405"/>
    <cellStyle name="Обычный 16" xfId="406"/>
    <cellStyle name="Обычный 17" xfId="407"/>
    <cellStyle name="Обычный 17 2" xfId="408"/>
    <cellStyle name="Обычный 17 3" xfId="409"/>
    <cellStyle name="Обычный 17 4" xfId="410"/>
    <cellStyle name="Обычный 18" xfId="411"/>
    <cellStyle name="Обычный 18 2" xfId="412"/>
    <cellStyle name="Обычный 18 3" xfId="413"/>
    <cellStyle name="Обычный 18 4" xfId="414"/>
    <cellStyle name="Обычный 2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1" xfId="423"/>
    <cellStyle name="Обычный 21 2" xfId="424"/>
    <cellStyle name="Обычный 21 3" xfId="425"/>
    <cellStyle name="Обычный 21 4" xfId="426"/>
    <cellStyle name="Обычный 22" xfId="427"/>
    <cellStyle name="Обычный 22 2" xfId="428"/>
    <cellStyle name="Обычный 22 3" xfId="429"/>
    <cellStyle name="Обычный 22 4" xfId="430"/>
    <cellStyle name="Обычный 23" xfId="431"/>
    <cellStyle name="Обычный 23 2" xfId="432"/>
    <cellStyle name="Обычный 23 3" xfId="433"/>
    <cellStyle name="Обычный 23 4" xfId="434"/>
    <cellStyle name="Обычный 24" xfId="435"/>
    <cellStyle name="Обычный 24 2" xfId="436"/>
    <cellStyle name="Обычный 24 3" xfId="437"/>
    <cellStyle name="Обычный 24 4" xfId="438"/>
    <cellStyle name="Обычный 25" xfId="439"/>
    <cellStyle name="Обычный 25 2" xfId="440"/>
    <cellStyle name="Обычный 25 3" xfId="441"/>
    <cellStyle name="Обычный 25 4" xfId="442"/>
    <cellStyle name="Обычный 26" xfId="443"/>
    <cellStyle name="Обычный 26 2" xfId="444"/>
    <cellStyle name="Обычный 27" xfId="445"/>
    <cellStyle name="Обычный 27 2" xfId="446"/>
    <cellStyle name="Обычный 28" xfId="447"/>
    <cellStyle name="Обычный 28 2" xfId="448"/>
    <cellStyle name="Обычный 29" xfId="449"/>
    <cellStyle name="Обычный 29 2" xfId="450"/>
    <cellStyle name="Обычный 3" xfId="451"/>
    <cellStyle name="Обычный 3 2" xfId="452"/>
    <cellStyle name="Обычный 3 3" xfId="453"/>
    <cellStyle name="Обычный 3 4" xfId="454"/>
    <cellStyle name="Обычный 30" xfId="455"/>
    <cellStyle name="Обычный 30 2" xfId="456"/>
    <cellStyle name="Обычный 31" xfId="457"/>
    <cellStyle name="Обычный 31 2" xfId="458"/>
    <cellStyle name="Обычный 32" xfId="459"/>
    <cellStyle name="Обычный 32 2" xfId="460"/>
    <cellStyle name="Обычный 33" xfId="461"/>
    <cellStyle name="Обычный 33 2" xfId="462"/>
    <cellStyle name="Обычный 34" xfId="463"/>
    <cellStyle name="Обычный 4" xfId="464"/>
    <cellStyle name="Обычный 4 2" xfId="465"/>
    <cellStyle name="Обычный 4 3" xfId="466"/>
    <cellStyle name="Обычный 4 4" xfId="467"/>
    <cellStyle name="Обычный 5" xfId="468"/>
    <cellStyle name="Обычный 5 2" xfId="469"/>
    <cellStyle name="Обычный 5 3" xfId="470"/>
    <cellStyle name="Обычный 5 4" xfId="471"/>
    <cellStyle name="Обычный 6" xfId="472"/>
    <cellStyle name="Обычный 6 2" xfId="473"/>
    <cellStyle name="Обычный 6 3" xfId="474"/>
    <cellStyle name="Обычный 6 4" xfId="475"/>
    <cellStyle name="Обычный 7" xfId="476"/>
    <cellStyle name="Обычный 7 2" xfId="477"/>
    <cellStyle name="Обычный 7 3" xfId="478"/>
    <cellStyle name="Обычный 7 4" xfId="479"/>
    <cellStyle name="Обычный 8" xfId="480"/>
    <cellStyle name="Обычный 8 2" xfId="481"/>
    <cellStyle name="Обычный 8 3" xfId="482"/>
    <cellStyle name="Обычный 8 4" xfId="483"/>
    <cellStyle name="Обычный 9" xfId="484"/>
    <cellStyle name="Обычный_Ведом" xfId="485"/>
    <cellStyle name="Плохой" xfId="486" builtinId="27" customBuiltin="1"/>
    <cellStyle name="Плохой 2" xfId="487"/>
    <cellStyle name="Плохой 2 2" xfId="488"/>
    <cellStyle name="Плохой 2 3" xfId="489"/>
    <cellStyle name="Плохой 2 4" xfId="490"/>
    <cellStyle name="Плохой 3" xfId="491"/>
    <cellStyle name="Плохой 4" xfId="492"/>
    <cellStyle name="Пояснение" xfId="493" builtinId="53" customBuiltin="1"/>
    <cellStyle name="Пояснение 2" xfId="494"/>
    <cellStyle name="Пояснение 2 2" xfId="495"/>
    <cellStyle name="Пояснение 2 3" xfId="496"/>
    <cellStyle name="Пояснение 2 4" xfId="497"/>
    <cellStyle name="Пояснение 3" xfId="498"/>
    <cellStyle name="Пояснение 4" xfId="499"/>
    <cellStyle name="Примечание" xfId="500" builtinId="10" customBuiltin="1"/>
    <cellStyle name="Примечание 2" xfId="501"/>
    <cellStyle name="Примечание 2 2" xfId="502"/>
    <cellStyle name="Примечание 2 3" xfId="503"/>
    <cellStyle name="Примечание 2 4" xfId="504"/>
    <cellStyle name="Примечание 3" xfId="505"/>
    <cellStyle name="Примечание 3 2" xfId="506"/>
    <cellStyle name="Примечание 3 3" xfId="507"/>
    <cellStyle name="Примечание 3 4" xfId="508"/>
    <cellStyle name="Примечание 4" xfId="509"/>
    <cellStyle name="Примечание 4 2" xfId="510"/>
    <cellStyle name="Примечание 4 3" xfId="511"/>
    <cellStyle name="Примечание 4 4" xfId="512"/>
    <cellStyle name="Примечание 5" xfId="513"/>
    <cellStyle name="Примечание 6" xfId="514"/>
    <cellStyle name="Примечание 7" xfId="515"/>
    <cellStyle name="Процентный 10" xfId="516"/>
    <cellStyle name="Процентный 11" xfId="517"/>
    <cellStyle name="Процентный 12" xfId="518"/>
    <cellStyle name="Процентный 13" xfId="519"/>
    <cellStyle name="Процентный 14" xfId="520"/>
    <cellStyle name="Процентный 14 2" xfId="521"/>
    <cellStyle name="Процентный 14 3" xfId="522"/>
    <cellStyle name="Процентный 14 4" xfId="523"/>
    <cellStyle name="Процентный 15" xfId="524"/>
    <cellStyle name="Процентный 15 2" xfId="525"/>
    <cellStyle name="Процентный 15 3" xfId="526"/>
    <cellStyle name="Процентный 15 4" xfId="527"/>
    <cellStyle name="Процентный 16" xfId="528"/>
    <cellStyle name="Процентный 16 2" xfId="529"/>
    <cellStyle name="Процентный 16 3" xfId="530"/>
    <cellStyle name="Процентный 16 4" xfId="531"/>
    <cellStyle name="Процентный 17" xfId="532"/>
    <cellStyle name="Процентный 17 2" xfId="533"/>
    <cellStyle name="Процентный 17 3" xfId="534"/>
    <cellStyle name="Процентный 17 4" xfId="535"/>
    <cellStyle name="Процентный 18" xfId="536"/>
    <cellStyle name="Процентный 18 2" xfId="537"/>
    <cellStyle name="Процентный 18 3" xfId="538"/>
    <cellStyle name="Процентный 18 4" xfId="539"/>
    <cellStyle name="Процентный 19" xfId="540"/>
    <cellStyle name="Процентный 19 2" xfId="541"/>
    <cellStyle name="Процентный 19 3" xfId="542"/>
    <cellStyle name="Процентный 19 4" xfId="543"/>
    <cellStyle name="Процентный 2" xfId="544"/>
    <cellStyle name="Процентный 2 2" xfId="545"/>
    <cellStyle name="Процентный 2 3" xfId="546"/>
    <cellStyle name="Процентный 2 4" xfId="547"/>
    <cellStyle name="Процентный 20" xfId="548"/>
    <cellStyle name="Процентный 21" xfId="549"/>
    <cellStyle name="Процентный 21 2" xfId="550"/>
    <cellStyle name="Процентный 22" xfId="551"/>
    <cellStyle name="Процентный 22 2" xfId="552"/>
    <cellStyle name="Процентный 23" xfId="553"/>
    <cellStyle name="Процентный 23 2" xfId="554"/>
    <cellStyle name="Процентный 24" xfId="555"/>
    <cellStyle name="Процентный 24 2" xfId="556"/>
    <cellStyle name="Процентный 25" xfId="557"/>
    <cellStyle name="Процентный 25 2" xfId="558"/>
    <cellStyle name="Процентный 26" xfId="559"/>
    <cellStyle name="Процентный 27" xfId="560"/>
    <cellStyle name="Процентный 28" xfId="561"/>
    <cellStyle name="Процентный 3" xfId="562"/>
    <cellStyle name="Процентный 3 2" xfId="563"/>
    <cellStyle name="Процентный 3 3" xfId="564"/>
    <cellStyle name="Процентный 3 4" xfId="565"/>
    <cellStyle name="Процентный 4" xfId="566"/>
    <cellStyle name="Процентный 4 2" xfId="567"/>
    <cellStyle name="Процентный 4 3" xfId="568"/>
    <cellStyle name="Процентный 4 4" xfId="569"/>
    <cellStyle name="Процентный 5" xfId="570"/>
    <cellStyle name="Процентный 5 2" xfId="571"/>
    <cellStyle name="Процентный 5 3" xfId="572"/>
    <cellStyle name="Процентный 5 4" xfId="573"/>
    <cellStyle name="Процентный 6" xfId="574"/>
    <cellStyle name="Процентный 6 2" xfId="575"/>
    <cellStyle name="Процентный 6 3" xfId="576"/>
    <cellStyle name="Процентный 6 4" xfId="577"/>
    <cellStyle name="Процентный 7" xfId="578"/>
    <cellStyle name="Процентный 7 2" xfId="579"/>
    <cellStyle name="Процентный 7 3" xfId="580"/>
    <cellStyle name="Процентный 7 4" xfId="581"/>
    <cellStyle name="Процентный 8" xfId="582"/>
    <cellStyle name="Процентный 8 2" xfId="583"/>
    <cellStyle name="Процентный 8 3" xfId="584"/>
    <cellStyle name="Процентный 8 4" xfId="585"/>
    <cellStyle name="Процентный 9" xfId="586"/>
    <cellStyle name="Связанная ячейка" xfId="587" builtinId="24" customBuiltin="1"/>
    <cellStyle name="Связанная ячейка 2" xfId="588"/>
    <cellStyle name="Связанная ячейка 2 2" xfId="589"/>
    <cellStyle name="Связанная ячейка 2 3" xfId="590"/>
    <cellStyle name="Связанная ячейка 2 4" xfId="591"/>
    <cellStyle name="Связанная ячейка 3" xfId="592"/>
    <cellStyle name="Связанная ячейка 4" xfId="593"/>
    <cellStyle name="Текст предупреждения" xfId="594" builtinId="11" customBuiltin="1"/>
    <cellStyle name="Текст предупреждения 2" xfId="595"/>
    <cellStyle name="Текст предупреждения 2 2" xfId="596"/>
    <cellStyle name="Текст предупреждения 2 3" xfId="597"/>
    <cellStyle name="Текст предупреждения 2 4" xfId="598"/>
    <cellStyle name="Текст предупреждения 3" xfId="599"/>
    <cellStyle name="Текст предупреждения 4" xfId="600"/>
    <cellStyle name="Финансовый [0] 10" xfId="601"/>
    <cellStyle name="Финансовый [0] 11" xfId="602"/>
    <cellStyle name="Финансовый [0] 12" xfId="603"/>
    <cellStyle name="Финансовый [0] 13" xfId="604"/>
    <cellStyle name="Финансовый [0] 14" xfId="605"/>
    <cellStyle name="Финансовый [0] 14 2" xfId="606"/>
    <cellStyle name="Финансовый [0] 14 3" xfId="607"/>
    <cellStyle name="Финансовый [0] 14 4" xfId="608"/>
    <cellStyle name="Финансовый [0] 15" xfId="609"/>
    <cellStyle name="Финансовый [0] 15 2" xfId="610"/>
    <cellStyle name="Финансовый [0] 15 3" xfId="611"/>
    <cellStyle name="Финансовый [0] 15 4" xfId="612"/>
    <cellStyle name="Финансовый [0] 16" xfId="613"/>
    <cellStyle name="Финансовый [0] 16 2" xfId="614"/>
    <cellStyle name="Финансовый [0] 16 3" xfId="615"/>
    <cellStyle name="Финансовый [0] 16 4" xfId="616"/>
    <cellStyle name="Финансовый [0] 17" xfId="617"/>
    <cellStyle name="Финансовый [0] 17 2" xfId="618"/>
    <cellStyle name="Финансовый [0] 17 3" xfId="619"/>
    <cellStyle name="Финансовый [0] 17 4" xfId="620"/>
    <cellStyle name="Финансовый [0] 18" xfId="621"/>
    <cellStyle name="Финансовый [0] 18 2" xfId="622"/>
    <cellStyle name="Финансовый [0] 18 3" xfId="623"/>
    <cellStyle name="Финансовый [0] 18 4" xfId="624"/>
    <cellStyle name="Финансовый [0] 19" xfId="625"/>
    <cellStyle name="Финансовый [0] 19 2" xfId="626"/>
    <cellStyle name="Финансовый [0] 19 3" xfId="627"/>
    <cellStyle name="Финансовый [0] 19 4" xfId="628"/>
    <cellStyle name="Финансовый [0] 2" xfId="629"/>
    <cellStyle name="Финансовый [0] 2 2" xfId="630"/>
    <cellStyle name="Финансовый [0] 2 3" xfId="631"/>
    <cellStyle name="Финансовый [0] 2 4" xfId="632"/>
    <cellStyle name="Финансовый [0] 20" xfId="633"/>
    <cellStyle name="Финансовый [0] 21" xfId="634"/>
    <cellStyle name="Финансовый [0] 21 2" xfId="635"/>
    <cellStyle name="Финансовый [0] 22" xfId="636"/>
    <cellStyle name="Финансовый [0] 22 2" xfId="637"/>
    <cellStyle name="Финансовый [0] 23" xfId="638"/>
    <cellStyle name="Финансовый [0] 23 2" xfId="639"/>
    <cellStyle name="Финансовый [0] 24" xfId="640"/>
    <cellStyle name="Финансовый [0] 24 2" xfId="641"/>
    <cellStyle name="Финансовый [0] 25" xfId="642"/>
    <cellStyle name="Финансовый [0] 25 2" xfId="643"/>
    <cellStyle name="Финансовый [0] 26" xfId="644"/>
    <cellStyle name="Финансовый [0] 27" xfId="645"/>
    <cellStyle name="Финансовый [0] 28" xfId="646"/>
    <cellStyle name="Финансовый [0] 3" xfId="647"/>
    <cellStyle name="Финансовый [0] 3 2" xfId="648"/>
    <cellStyle name="Финансовый [0] 3 3" xfId="649"/>
    <cellStyle name="Финансовый [0] 3 4" xfId="650"/>
    <cellStyle name="Финансовый [0] 4" xfId="651"/>
    <cellStyle name="Финансовый [0] 4 2" xfId="652"/>
    <cellStyle name="Финансовый [0] 4 3" xfId="653"/>
    <cellStyle name="Финансовый [0] 4 4" xfId="654"/>
    <cellStyle name="Финансовый [0] 5" xfId="655"/>
    <cellStyle name="Финансовый [0] 5 2" xfId="656"/>
    <cellStyle name="Финансовый [0] 5 3" xfId="657"/>
    <cellStyle name="Финансовый [0] 5 4" xfId="658"/>
    <cellStyle name="Финансовый [0] 6" xfId="659"/>
    <cellStyle name="Финансовый [0] 6 2" xfId="660"/>
    <cellStyle name="Финансовый [0] 6 3" xfId="661"/>
    <cellStyle name="Финансовый [0] 6 4" xfId="662"/>
    <cellStyle name="Финансовый [0] 7" xfId="663"/>
    <cellStyle name="Финансовый [0] 7 2" xfId="664"/>
    <cellStyle name="Финансовый [0] 7 3" xfId="665"/>
    <cellStyle name="Финансовый [0] 7 4" xfId="666"/>
    <cellStyle name="Финансовый [0] 8" xfId="667"/>
    <cellStyle name="Финансовый [0] 8 2" xfId="668"/>
    <cellStyle name="Финансовый [0] 8 3" xfId="669"/>
    <cellStyle name="Финансовый [0] 8 4" xfId="670"/>
    <cellStyle name="Финансовый [0] 9" xfId="671"/>
    <cellStyle name="Финансовый 10" xfId="672"/>
    <cellStyle name="Финансовый 10 2" xfId="673"/>
    <cellStyle name="Финансовый 10 3" xfId="674"/>
    <cellStyle name="Финансовый 10 4" xfId="675"/>
    <cellStyle name="Финансовый 11 2" xfId="676"/>
    <cellStyle name="Финансовый 12" xfId="677"/>
    <cellStyle name="Финансовый 13" xfId="678"/>
    <cellStyle name="Финансовый 14" xfId="679"/>
    <cellStyle name="Финансовый 15" xfId="680"/>
    <cellStyle name="Финансовый 16" xfId="681"/>
    <cellStyle name="Финансовый 16 2" xfId="682"/>
    <cellStyle name="Финансовый 16 3" xfId="683"/>
    <cellStyle name="Финансовый 16 4" xfId="684"/>
    <cellStyle name="Финансовый 17" xfId="685"/>
    <cellStyle name="Финансовый 17 2" xfId="686"/>
    <cellStyle name="Финансовый 17 3" xfId="687"/>
    <cellStyle name="Финансовый 17 4" xfId="688"/>
    <cellStyle name="Финансовый 18" xfId="689"/>
    <cellStyle name="Финансовый 18 2" xfId="690"/>
    <cellStyle name="Финансовый 18 3" xfId="691"/>
    <cellStyle name="Финансовый 18 4" xfId="692"/>
    <cellStyle name="Финансовый 19" xfId="693"/>
    <cellStyle name="Финансовый 19 2" xfId="694"/>
    <cellStyle name="Финансовый 19 3" xfId="695"/>
    <cellStyle name="Финансовый 19 4" xfId="696"/>
    <cellStyle name="Финансовый 2" xfId="697"/>
    <cellStyle name="Финансовый 2 2" xfId="698"/>
    <cellStyle name="Финансовый 2 3" xfId="699"/>
    <cellStyle name="Финансовый 2 4" xfId="700"/>
    <cellStyle name="Финансовый 20" xfId="701"/>
    <cellStyle name="Финансовый 20 2" xfId="702"/>
    <cellStyle name="Финансовый 20 3" xfId="703"/>
    <cellStyle name="Финансовый 20 4" xfId="704"/>
    <cellStyle name="Финансовый 21" xfId="705"/>
    <cellStyle name="Финансовый 21 2" xfId="706"/>
    <cellStyle name="Финансовый 21 3" xfId="707"/>
    <cellStyle name="Финансовый 21 4" xfId="708"/>
    <cellStyle name="Финансовый 22" xfId="709"/>
    <cellStyle name="Финансовый 22 2" xfId="710"/>
    <cellStyle name="Финансовый 22 3" xfId="711"/>
    <cellStyle name="Финансовый 22 4" xfId="712"/>
    <cellStyle name="Финансовый 23" xfId="713"/>
    <cellStyle name="Финансовый 24" xfId="714"/>
    <cellStyle name="Финансовый 25" xfId="715"/>
    <cellStyle name="Финансовый 26" xfId="716"/>
    <cellStyle name="Финансовый 26 2" xfId="717"/>
    <cellStyle name="Финансовый 27" xfId="718"/>
    <cellStyle name="Финансовый 27 2" xfId="719"/>
    <cellStyle name="Финансовый 28" xfId="720"/>
    <cellStyle name="Финансовый 28 2" xfId="721"/>
    <cellStyle name="Финансовый 29" xfId="722"/>
    <cellStyle name="Финансовый 29 2" xfId="723"/>
    <cellStyle name="Финансовый 3" xfId="724"/>
    <cellStyle name="Финансовый 3 2" xfId="725"/>
    <cellStyle name="Финансовый 3 3" xfId="726"/>
    <cellStyle name="Финансовый 3 4" xfId="727"/>
    <cellStyle name="Финансовый 30" xfId="728"/>
    <cellStyle name="Финансовый 30 2" xfId="729"/>
    <cellStyle name="Финансовый 31" xfId="730"/>
    <cellStyle name="Финансовый 32" xfId="731"/>
    <cellStyle name="Финансовый 33" xfId="732"/>
    <cellStyle name="Финансовый 34" xfId="733"/>
    <cellStyle name="Финансовый 35" xfId="734"/>
    <cellStyle name="Финансовый 36" xfId="735"/>
    <cellStyle name="Финансовый 37" xfId="736"/>
    <cellStyle name="Финансовый 38" xfId="737"/>
    <cellStyle name="Финансовый 39" xfId="738"/>
    <cellStyle name="Финансовый 4" xfId="739"/>
    <cellStyle name="Финансовый 4 2" xfId="740"/>
    <cellStyle name="Финансовый 4 3" xfId="741"/>
    <cellStyle name="Финансовый 4 4" xfId="742"/>
    <cellStyle name="Финансовый 40" xfId="743"/>
    <cellStyle name="Финансовый 5" xfId="744"/>
    <cellStyle name="Финансовый 5 2" xfId="745"/>
    <cellStyle name="Финансовый 5 3" xfId="746"/>
    <cellStyle name="Финансовый 5 4" xfId="747"/>
    <cellStyle name="Финансовый 5 5" xfId="767"/>
    <cellStyle name="Финансовый 7" xfId="748"/>
    <cellStyle name="Финансовый 7 2" xfId="749"/>
    <cellStyle name="Финансовый 7 3" xfId="750"/>
    <cellStyle name="Финансовый 7 4" xfId="751"/>
    <cellStyle name="Финансовый 8" xfId="752"/>
    <cellStyle name="Финансовый 8 2" xfId="753"/>
    <cellStyle name="Финансовый 8 3" xfId="754"/>
    <cellStyle name="Финансовый 8 4" xfId="755"/>
    <cellStyle name="Финансовый 9" xfId="756"/>
    <cellStyle name="Финансовый 9 2" xfId="757"/>
    <cellStyle name="Финансовый 9 3" xfId="758"/>
    <cellStyle name="Финансовый 9 4" xfId="759"/>
    <cellStyle name="Хороший" xfId="760" builtinId="26" customBuiltin="1"/>
    <cellStyle name="Хороший 2" xfId="761"/>
    <cellStyle name="Хороший 2 2" xfId="762"/>
    <cellStyle name="Хороший 2 3" xfId="763"/>
    <cellStyle name="Хороший 2 4" xfId="764"/>
    <cellStyle name="Хороший 3" xfId="765"/>
    <cellStyle name="Хороший 4" xfId="766"/>
  </cellStyles>
  <dxfs count="0"/>
  <tableStyles count="0" defaultTableStyle="TableStyleMedium9" defaultPivotStyle="PivotStyleLight16"/>
  <colors>
    <mruColors>
      <color rgb="FFFFFFCC"/>
      <color rgb="FF0000FF"/>
      <color rgb="FFFFCCCC"/>
      <color rgb="FF99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6;&#1077;&#1096;&#1077;&#1085;&#1080;&#1103;/2011%20&#1075;&#1086;&#1076;/&#1042;%20&#1089;&#1086;&#1074;&#1077;&#1090;%20&#1082;%2024.12.2010/&#1055;&#1088;&#1080;&#1083;&#1086;&#1078;&#1077;&#1085;&#1080;&#1103;%202011%20&#1075;&#1086;&#1076;%20103,7%20&#1084;&#1083;&#1085;%20%20&#1056;&#1077;&#1082;&#1086;&#1084;&#1077;&#1085;&#1076;&#1072;&#1094;&#1080;&#1080;%20&#1057;&#10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 "/>
      <sheetName val="2_админ"/>
      <sheetName val="3_функц"/>
      <sheetName val="4_ПНО"/>
      <sheetName val="5_ведомств"/>
      <sheetName val="6_ДЦП"/>
      <sheetName val="7_Прогр  заим"/>
      <sheetName val="8_источн  "/>
      <sheetName val="9_Прогр гар "/>
      <sheetName val="10_адм-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85"/>
  <sheetViews>
    <sheetView view="pageBreakPreview" zoomScaleNormal="100" zoomScaleSheetLayoutView="100" workbookViewId="0">
      <selection activeCell="A4" sqref="A4:C4"/>
    </sheetView>
  </sheetViews>
  <sheetFormatPr defaultColWidth="9.109375" defaultRowHeight="13.2"/>
  <cols>
    <col min="1" max="1" width="28.5546875" style="95" customWidth="1"/>
    <col min="2" max="2" width="55.5546875" style="121" customWidth="1"/>
    <col min="3" max="3" width="16.33203125" style="101" customWidth="1"/>
    <col min="4" max="16384" width="9.109375" style="96"/>
  </cols>
  <sheetData>
    <row r="1" spans="1:3">
      <c r="B1" s="476" t="s">
        <v>1098</v>
      </c>
      <c r="C1" s="476"/>
    </row>
    <row r="2" spans="1:3">
      <c r="B2" s="476" t="s">
        <v>719</v>
      </c>
      <c r="C2" s="476"/>
    </row>
    <row r="3" spans="1:3">
      <c r="B3" s="476" t="s">
        <v>0</v>
      </c>
      <c r="C3" s="476"/>
    </row>
    <row r="4" spans="1:3">
      <c r="A4" s="476" t="s">
        <v>1125</v>
      </c>
      <c r="B4" s="476"/>
      <c r="C4" s="476"/>
    </row>
    <row r="6" spans="1:3">
      <c r="B6" s="476" t="s">
        <v>904</v>
      </c>
      <c r="C6" s="476"/>
    </row>
    <row r="7" spans="1:3">
      <c r="B7" s="476" t="s">
        <v>719</v>
      </c>
      <c r="C7" s="476"/>
    </row>
    <row r="8" spans="1:3">
      <c r="B8" s="476" t="s">
        <v>0</v>
      </c>
      <c r="C8" s="476"/>
    </row>
    <row r="9" spans="1:3">
      <c r="B9" s="476" t="s">
        <v>1001</v>
      </c>
      <c r="C9" s="476"/>
    </row>
    <row r="10" spans="1:3" ht="14.25" customHeight="1">
      <c r="B10" s="478" t="s">
        <v>593</v>
      </c>
      <c r="C10" s="478"/>
    </row>
    <row r="11" spans="1:3" ht="14.25" customHeight="1">
      <c r="B11" s="478" t="s">
        <v>903</v>
      </c>
      <c r="C11" s="478"/>
    </row>
    <row r="12" spans="1:3" ht="14.25" customHeight="1">
      <c r="B12" s="354"/>
      <c r="C12" s="355"/>
    </row>
    <row r="13" spans="1:3" ht="18" customHeight="1">
      <c r="A13" s="477" t="s">
        <v>720</v>
      </c>
      <c r="B13" s="477"/>
      <c r="C13" s="477"/>
    </row>
    <row r="14" spans="1:3" ht="18" customHeight="1">
      <c r="A14" s="97"/>
      <c r="B14" s="353"/>
      <c r="C14" s="98"/>
    </row>
    <row r="15" spans="1:3" ht="15.75" customHeight="1">
      <c r="A15" s="99" t="s">
        <v>3</v>
      </c>
      <c r="B15" s="100"/>
    </row>
    <row r="16" spans="1:3" ht="34.5" customHeight="1">
      <c r="A16" s="195" t="s">
        <v>721</v>
      </c>
      <c r="B16" s="196" t="s">
        <v>722</v>
      </c>
      <c r="C16" s="197" t="s">
        <v>1</v>
      </c>
    </row>
    <row r="17" spans="1:3" ht="12.75" customHeight="1">
      <c r="A17" s="198">
        <v>1</v>
      </c>
      <c r="B17" s="199">
        <v>2</v>
      </c>
      <c r="C17" s="200">
        <v>3</v>
      </c>
    </row>
    <row r="18" spans="1:3" s="102" customFormat="1">
      <c r="A18" s="118" t="s">
        <v>723</v>
      </c>
      <c r="B18" s="201" t="s">
        <v>724</v>
      </c>
      <c r="C18" s="119">
        <f>C19+C21+C22+C27+C30+C37+C39+C42+C50</f>
        <v>905412.6</v>
      </c>
    </row>
    <row r="19" spans="1:3">
      <c r="A19" s="103" t="s">
        <v>725</v>
      </c>
      <c r="B19" s="202" t="s">
        <v>726</v>
      </c>
      <c r="C19" s="104">
        <f>C20</f>
        <v>372376.5</v>
      </c>
    </row>
    <row r="20" spans="1:3">
      <c r="A20" s="105" t="s">
        <v>727</v>
      </c>
      <c r="B20" s="203" t="s">
        <v>728</v>
      </c>
      <c r="C20" s="106">
        <f>137796.4+234580.1</f>
        <v>372376.5</v>
      </c>
    </row>
    <row r="21" spans="1:3" ht="26.4">
      <c r="A21" s="103" t="s">
        <v>729</v>
      </c>
      <c r="B21" s="204" t="s">
        <v>730</v>
      </c>
      <c r="C21" s="104">
        <v>58850</v>
      </c>
    </row>
    <row r="22" spans="1:3" ht="14.25" customHeight="1">
      <c r="A22" s="103" t="s">
        <v>731</v>
      </c>
      <c r="B22" s="202" t="s">
        <v>732</v>
      </c>
      <c r="C22" s="104">
        <f>SUM(C23:C26)</f>
        <v>127139.5</v>
      </c>
    </row>
    <row r="23" spans="1:3" s="109" customFormat="1" ht="26.4">
      <c r="A23" s="107" t="s">
        <v>733</v>
      </c>
      <c r="B23" s="205" t="s">
        <v>734</v>
      </c>
      <c r="C23" s="108">
        <v>72932.5</v>
      </c>
    </row>
    <row r="24" spans="1:3" ht="26.4">
      <c r="A24" s="105" t="s">
        <v>735</v>
      </c>
      <c r="B24" s="203" t="s">
        <v>736</v>
      </c>
      <c r="C24" s="106">
        <v>41828</v>
      </c>
    </row>
    <row r="25" spans="1:3">
      <c r="A25" s="105" t="s">
        <v>737</v>
      </c>
      <c r="B25" s="203" t="s">
        <v>738</v>
      </c>
      <c r="C25" s="106">
        <v>906</v>
      </c>
    </row>
    <row r="26" spans="1:3" ht="26.4">
      <c r="A26" s="105" t="s">
        <v>739</v>
      </c>
      <c r="B26" s="203" t="s">
        <v>740</v>
      </c>
      <c r="C26" s="106">
        <v>11473</v>
      </c>
    </row>
    <row r="27" spans="1:3">
      <c r="A27" s="103" t="s">
        <v>741</v>
      </c>
      <c r="B27" s="395" t="s">
        <v>742</v>
      </c>
      <c r="C27" s="104">
        <f>SUM(C28:C29)</f>
        <v>10476</v>
      </c>
    </row>
    <row r="28" spans="1:3" ht="39.6">
      <c r="A28" s="105" t="s">
        <v>743</v>
      </c>
      <c r="B28" s="203" t="s">
        <v>744</v>
      </c>
      <c r="C28" s="106">
        <v>10376</v>
      </c>
    </row>
    <row r="29" spans="1:3" ht="26.4">
      <c r="A29" s="105" t="s">
        <v>745</v>
      </c>
      <c r="B29" s="110" t="s">
        <v>746</v>
      </c>
      <c r="C29" s="106">
        <v>100</v>
      </c>
    </row>
    <row r="30" spans="1:3" ht="39.6">
      <c r="A30" s="103" t="s">
        <v>747</v>
      </c>
      <c r="B30" s="111" t="s">
        <v>748</v>
      </c>
      <c r="C30" s="104">
        <f>C31+C32+C33+C34+C35+C36</f>
        <v>161537.60000000001</v>
      </c>
    </row>
    <row r="31" spans="1:3" ht="66">
      <c r="A31" s="105" t="s">
        <v>749</v>
      </c>
      <c r="B31" s="206" t="s">
        <v>750</v>
      </c>
      <c r="C31" s="106">
        <v>96271</v>
      </c>
    </row>
    <row r="32" spans="1:3" ht="66">
      <c r="A32" s="105" t="s">
        <v>751</v>
      </c>
      <c r="B32" s="203" t="s">
        <v>752</v>
      </c>
      <c r="C32" s="106">
        <v>37242</v>
      </c>
    </row>
    <row r="33" spans="1:3" ht="39.6">
      <c r="A33" s="105" t="s">
        <v>753</v>
      </c>
      <c r="B33" s="203" t="s">
        <v>754</v>
      </c>
      <c r="C33" s="106">
        <v>7040</v>
      </c>
    </row>
    <row r="34" spans="1:3" ht="54.75" customHeight="1">
      <c r="A34" s="105" t="s">
        <v>755</v>
      </c>
      <c r="B34" s="112" t="s">
        <v>756</v>
      </c>
      <c r="C34" s="106">
        <v>1130</v>
      </c>
    </row>
    <row r="35" spans="1:3" ht="26.4">
      <c r="A35" s="105" t="s">
        <v>757</v>
      </c>
      <c r="B35" s="112" t="s">
        <v>758</v>
      </c>
      <c r="C35" s="106">
        <v>9000</v>
      </c>
    </row>
    <row r="36" spans="1:3" ht="66">
      <c r="A36" s="105" t="s">
        <v>759</v>
      </c>
      <c r="B36" s="203" t="s">
        <v>760</v>
      </c>
      <c r="C36" s="106">
        <f>4000+6854.6</f>
        <v>10854.6</v>
      </c>
    </row>
    <row r="37" spans="1:3">
      <c r="A37" s="103" t="s">
        <v>761</v>
      </c>
      <c r="B37" s="207" t="s">
        <v>762</v>
      </c>
      <c r="C37" s="104">
        <f>SUM(C38)</f>
        <v>2715.58</v>
      </c>
    </row>
    <row r="38" spans="1:3">
      <c r="A38" s="105" t="s">
        <v>763</v>
      </c>
      <c r="B38" s="208" t="s">
        <v>764</v>
      </c>
      <c r="C38" s="106">
        <f>6728-2628-1384.42</f>
        <v>2715.58</v>
      </c>
    </row>
    <row r="39" spans="1:3" ht="26.4">
      <c r="A39" s="113" t="s">
        <v>765</v>
      </c>
      <c r="B39" s="207" t="s">
        <v>766</v>
      </c>
      <c r="C39" s="104">
        <f>C40+C41</f>
        <v>22347.42</v>
      </c>
    </row>
    <row r="40" spans="1:3" ht="79.2">
      <c r="A40" s="114" t="s">
        <v>767</v>
      </c>
      <c r="B40" s="206" t="s">
        <v>768</v>
      </c>
      <c r="C40" s="108">
        <f>10963+1384.42</f>
        <v>12347.42</v>
      </c>
    </row>
    <row r="41" spans="1:3" ht="29.25" customHeight="1">
      <c r="A41" s="115" t="s">
        <v>769</v>
      </c>
      <c r="B41" s="209" t="s">
        <v>770</v>
      </c>
      <c r="C41" s="108">
        <v>10000</v>
      </c>
    </row>
    <row r="42" spans="1:3">
      <c r="A42" s="113" t="s">
        <v>771</v>
      </c>
      <c r="B42" s="207" t="s">
        <v>772</v>
      </c>
      <c r="C42" s="104">
        <f>SUM(C43:C49)</f>
        <v>148870</v>
      </c>
    </row>
    <row r="43" spans="1:3" ht="57.6">
      <c r="A43" s="114" t="s">
        <v>773</v>
      </c>
      <c r="B43" s="208" t="s">
        <v>774</v>
      </c>
      <c r="C43" s="108">
        <v>200</v>
      </c>
    </row>
    <row r="44" spans="1:3" ht="52.8">
      <c r="A44" s="114" t="s">
        <v>775</v>
      </c>
      <c r="B44" s="208" t="s">
        <v>776</v>
      </c>
      <c r="C44" s="106">
        <v>800</v>
      </c>
    </row>
    <row r="45" spans="1:3" ht="52.8">
      <c r="A45" s="114" t="s">
        <v>777</v>
      </c>
      <c r="B45" s="208" t="s">
        <v>778</v>
      </c>
      <c r="C45" s="106">
        <v>2000</v>
      </c>
    </row>
    <row r="46" spans="1:3" ht="66">
      <c r="A46" s="114" t="s">
        <v>779</v>
      </c>
      <c r="B46" s="208" t="s">
        <v>780</v>
      </c>
      <c r="C46" s="106">
        <v>1200</v>
      </c>
    </row>
    <row r="47" spans="1:3" ht="26.4">
      <c r="A47" s="114" t="s">
        <v>781</v>
      </c>
      <c r="B47" s="208" t="s">
        <v>782</v>
      </c>
      <c r="C47" s="106">
        <v>1000</v>
      </c>
    </row>
    <row r="48" spans="1:3" ht="52.8">
      <c r="A48" s="114" t="s">
        <v>783</v>
      </c>
      <c r="B48" s="208" t="s">
        <v>784</v>
      </c>
      <c r="C48" s="106">
        <v>1400</v>
      </c>
    </row>
    <row r="49" spans="1:3" ht="27" customHeight="1">
      <c r="A49" s="114" t="s">
        <v>785</v>
      </c>
      <c r="B49" s="208" t="s">
        <v>786</v>
      </c>
      <c r="C49" s="106">
        <v>142270</v>
      </c>
    </row>
    <row r="50" spans="1:3">
      <c r="A50" s="113" t="s">
        <v>787</v>
      </c>
      <c r="B50" s="207" t="s">
        <v>788</v>
      </c>
      <c r="C50" s="104">
        <f>C51</f>
        <v>1100</v>
      </c>
    </row>
    <row r="51" spans="1:3">
      <c r="A51" s="116" t="s">
        <v>789</v>
      </c>
      <c r="B51" s="117" t="s">
        <v>790</v>
      </c>
      <c r="C51" s="106">
        <v>1100</v>
      </c>
    </row>
    <row r="52" spans="1:3">
      <c r="A52" s="394" t="s">
        <v>791</v>
      </c>
      <c r="B52" s="393" t="s">
        <v>792</v>
      </c>
      <c r="C52" s="364">
        <f>C53</f>
        <v>1448439.7</v>
      </c>
    </row>
    <row r="53" spans="1:3" ht="26.4">
      <c r="A53" s="392" t="s">
        <v>793</v>
      </c>
      <c r="B53" s="391" t="s">
        <v>794</v>
      </c>
      <c r="C53" s="390">
        <f>C54+C56+C63+C81</f>
        <v>1448439.7</v>
      </c>
    </row>
    <row r="54" spans="1:3">
      <c r="A54" s="387" t="s">
        <v>1097</v>
      </c>
      <c r="B54" s="386" t="s">
        <v>1096</v>
      </c>
      <c r="C54" s="371">
        <f>C55</f>
        <v>92743</v>
      </c>
    </row>
    <row r="55" spans="1:3" ht="26.4">
      <c r="A55" s="368" t="s">
        <v>1095</v>
      </c>
      <c r="B55" s="389" t="s">
        <v>795</v>
      </c>
      <c r="C55" s="388">
        <v>92743</v>
      </c>
    </row>
    <row r="56" spans="1:3" ht="26.4">
      <c r="A56" s="387" t="s">
        <v>1094</v>
      </c>
      <c r="B56" s="386" t="s">
        <v>1093</v>
      </c>
      <c r="C56" s="371">
        <f>C57+C58</f>
        <v>252596.18</v>
      </c>
    </row>
    <row r="57" spans="1:3" ht="66">
      <c r="A57" s="375" t="s">
        <v>1092</v>
      </c>
      <c r="B57" s="379" t="s">
        <v>1091</v>
      </c>
      <c r="C57" s="108">
        <v>210000</v>
      </c>
    </row>
    <row r="58" spans="1:3">
      <c r="A58" s="378" t="s">
        <v>1090</v>
      </c>
      <c r="B58" s="377" t="s">
        <v>796</v>
      </c>
      <c r="C58" s="376">
        <f>SUM(C59:C62)</f>
        <v>42596.18</v>
      </c>
    </row>
    <row r="59" spans="1:3" ht="39.6">
      <c r="A59" s="375"/>
      <c r="B59" s="385" t="s">
        <v>797</v>
      </c>
      <c r="C59" s="108">
        <v>2176</v>
      </c>
    </row>
    <row r="60" spans="1:3" ht="52.8">
      <c r="A60" s="375"/>
      <c r="B60" s="398" t="s">
        <v>1123</v>
      </c>
      <c r="C60" s="108">
        <f>0+37104.18</f>
        <v>37104.18</v>
      </c>
    </row>
    <row r="61" spans="1:3" ht="52.8">
      <c r="A61" s="375"/>
      <c r="B61" s="384" t="s">
        <v>1089</v>
      </c>
      <c r="C61" s="108">
        <v>3156</v>
      </c>
    </row>
    <row r="62" spans="1:3" ht="52.8">
      <c r="A62" s="375"/>
      <c r="B62" s="210" t="s">
        <v>798</v>
      </c>
      <c r="C62" s="108">
        <v>160</v>
      </c>
    </row>
    <row r="63" spans="1:3">
      <c r="A63" s="373" t="s">
        <v>1088</v>
      </c>
      <c r="B63" s="383" t="s">
        <v>1087</v>
      </c>
      <c r="C63" s="371">
        <f>C64+C65+C73+C74+C75+C76+C77</f>
        <v>1053465</v>
      </c>
    </row>
    <row r="64" spans="1:3" ht="52.8">
      <c r="A64" s="375" t="s">
        <v>1086</v>
      </c>
      <c r="B64" s="382" t="s">
        <v>799</v>
      </c>
      <c r="C64" s="108">
        <v>54676</v>
      </c>
    </row>
    <row r="65" spans="1:3" ht="26.4">
      <c r="A65" s="378" t="s">
        <v>1085</v>
      </c>
      <c r="B65" s="381" t="s">
        <v>800</v>
      </c>
      <c r="C65" s="376">
        <f>SUM(C66:C72)</f>
        <v>61661</v>
      </c>
    </row>
    <row r="66" spans="1:3" ht="66">
      <c r="A66" s="375"/>
      <c r="B66" s="380" t="s">
        <v>801</v>
      </c>
      <c r="C66" s="108">
        <v>3855</v>
      </c>
    </row>
    <row r="67" spans="1:3" ht="39.6">
      <c r="A67" s="375"/>
      <c r="B67" s="374" t="s">
        <v>802</v>
      </c>
      <c r="C67" s="108">
        <v>2844</v>
      </c>
    </row>
    <row r="68" spans="1:3" ht="92.4">
      <c r="A68" s="375"/>
      <c r="B68" s="374" t="s">
        <v>803</v>
      </c>
      <c r="C68" s="108">
        <v>29819</v>
      </c>
    </row>
    <row r="69" spans="1:3" ht="52.8">
      <c r="A69" s="375"/>
      <c r="B69" s="374" t="s">
        <v>804</v>
      </c>
      <c r="C69" s="108">
        <v>1234</v>
      </c>
    </row>
    <row r="70" spans="1:3" ht="66">
      <c r="A70" s="375"/>
      <c r="B70" s="374" t="s">
        <v>805</v>
      </c>
      <c r="C70" s="108">
        <v>9993</v>
      </c>
    </row>
    <row r="71" spans="1:3" ht="66">
      <c r="A71" s="375"/>
      <c r="B71" s="374" t="s">
        <v>806</v>
      </c>
      <c r="C71" s="108">
        <v>3274</v>
      </c>
    </row>
    <row r="72" spans="1:3" ht="26.4">
      <c r="A72" s="375"/>
      <c r="B72" s="374" t="s">
        <v>1084</v>
      </c>
      <c r="C72" s="108">
        <v>10642</v>
      </c>
    </row>
    <row r="73" spans="1:3" ht="66">
      <c r="A73" s="375" t="s">
        <v>1083</v>
      </c>
      <c r="B73" s="211" t="s">
        <v>1082</v>
      </c>
      <c r="C73" s="108">
        <v>25567</v>
      </c>
    </row>
    <row r="74" spans="1:3" ht="66">
      <c r="A74" s="375" t="s">
        <v>807</v>
      </c>
      <c r="B74" s="211" t="s">
        <v>808</v>
      </c>
      <c r="C74" s="108"/>
    </row>
    <row r="75" spans="1:3" ht="66">
      <c r="A75" s="375" t="s">
        <v>1081</v>
      </c>
      <c r="B75" s="209" t="s">
        <v>809</v>
      </c>
      <c r="C75" s="108">
        <v>35166</v>
      </c>
    </row>
    <row r="76" spans="1:3" ht="92.4">
      <c r="A76" s="375" t="s">
        <v>1080</v>
      </c>
      <c r="B76" s="379" t="s">
        <v>1079</v>
      </c>
      <c r="C76" s="108">
        <v>1954</v>
      </c>
    </row>
    <row r="77" spans="1:3">
      <c r="A77" s="378" t="s">
        <v>1078</v>
      </c>
      <c r="B77" s="377" t="s">
        <v>826</v>
      </c>
      <c r="C77" s="376">
        <f>SUM(C78:C80)</f>
        <v>874441</v>
      </c>
    </row>
    <row r="78" spans="1:3" s="109" customFormat="1" ht="118.8">
      <c r="A78" s="375"/>
      <c r="B78" s="374" t="s">
        <v>810</v>
      </c>
      <c r="C78" s="108">
        <v>554395</v>
      </c>
    </row>
    <row r="79" spans="1:3" s="109" customFormat="1" ht="79.2">
      <c r="A79" s="375"/>
      <c r="B79" s="374" t="s">
        <v>811</v>
      </c>
      <c r="C79" s="108">
        <v>307025</v>
      </c>
    </row>
    <row r="80" spans="1:3" ht="39.6">
      <c r="A80" s="375"/>
      <c r="B80" s="374" t="s">
        <v>812</v>
      </c>
      <c r="C80" s="108">
        <v>13021</v>
      </c>
    </row>
    <row r="81" spans="1:3">
      <c r="A81" s="373" t="s">
        <v>1077</v>
      </c>
      <c r="B81" s="372" t="s">
        <v>813</v>
      </c>
      <c r="C81" s="371">
        <f>C82+C83</f>
        <v>49635.520000000004</v>
      </c>
    </row>
    <row r="82" spans="1:3" ht="52.8">
      <c r="A82" s="370" t="s">
        <v>1076</v>
      </c>
      <c r="B82" s="369" t="s">
        <v>1075</v>
      </c>
      <c r="C82" s="108">
        <v>14635.52</v>
      </c>
    </row>
    <row r="83" spans="1:3" s="120" customFormat="1" ht="26.4">
      <c r="A83" s="368" t="s">
        <v>1074</v>
      </c>
      <c r="B83" s="367" t="s">
        <v>814</v>
      </c>
      <c r="C83" s="108">
        <v>35000</v>
      </c>
    </row>
    <row r="84" spans="1:3" ht="27.6">
      <c r="A84" s="366"/>
      <c r="B84" s="365" t="s">
        <v>815</v>
      </c>
      <c r="C84" s="364">
        <f>C18+C52</f>
        <v>2353852.2999999998</v>
      </c>
    </row>
    <row r="85" spans="1:3">
      <c r="A85" s="363"/>
      <c r="B85" s="362" t="s">
        <v>816</v>
      </c>
      <c r="C85" s="361">
        <f>C84</f>
        <v>2353852.2999999998</v>
      </c>
    </row>
  </sheetData>
  <mergeCells count="11">
    <mergeCell ref="B1:C1"/>
    <mergeCell ref="B2:C2"/>
    <mergeCell ref="B3:C3"/>
    <mergeCell ref="A13:C13"/>
    <mergeCell ref="B6:C6"/>
    <mergeCell ref="B7:C7"/>
    <mergeCell ref="B8:C8"/>
    <mergeCell ref="B9:C9"/>
    <mergeCell ref="B10:C10"/>
    <mergeCell ref="B11:C11"/>
    <mergeCell ref="A4:C4"/>
  </mergeCells>
  <pageMargins left="0.59055118110236227" right="0.39370078740157483" top="0.31496062992125984" bottom="0.19685039370078741" header="0.23622047244094491" footer="0.11811023622047245"/>
  <pageSetup paperSize="9" scale="85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831"/>
  <sheetViews>
    <sheetView view="pageBreakPreview" topLeftCell="A753" zoomScale="85" zoomScaleNormal="100" zoomScaleSheetLayoutView="85" workbookViewId="0">
      <selection activeCell="B828" sqref="B828"/>
    </sheetView>
  </sheetViews>
  <sheetFormatPr defaultRowHeight="13.2"/>
  <cols>
    <col min="1" max="1" width="81.6640625" style="241" customWidth="1"/>
    <col min="2" max="2" width="20.88671875" style="241" customWidth="1"/>
    <col min="3" max="3" width="10.33203125" style="241" customWidth="1"/>
    <col min="4" max="5" width="11.33203125" style="344" bestFit="1" customWidth="1"/>
  </cols>
  <sheetData>
    <row r="1" spans="1:5" ht="13.8">
      <c r="C1" s="479" t="s">
        <v>1109</v>
      </c>
      <c r="D1" s="479"/>
      <c r="E1" s="479"/>
    </row>
    <row r="2" spans="1:5" ht="13.8">
      <c r="C2" s="479" t="s">
        <v>719</v>
      </c>
      <c r="D2" s="479"/>
      <c r="E2" s="479"/>
    </row>
    <row r="3" spans="1:5" ht="13.8">
      <c r="C3" s="479" t="s">
        <v>0</v>
      </c>
      <c r="D3" s="479"/>
      <c r="E3" s="479"/>
    </row>
    <row r="4" spans="1:5">
      <c r="C4" s="476" t="s">
        <v>1125</v>
      </c>
      <c r="D4" s="476"/>
      <c r="E4" s="476"/>
    </row>
    <row r="5" spans="1:5" ht="13.8">
      <c r="C5" s="397"/>
      <c r="D5" s="397"/>
      <c r="E5" s="397"/>
    </row>
    <row r="6" spans="1:5" ht="13.8">
      <c r="A6" s="481" t="s">
        <v>972</v>
      </c>
      <c r="B6" s="481"/>
      <c r="C6" s="481"/>
      <c r="D6" s="481"/>
      <c r="E6" s="481"/>
    </row>
    <row r="7" spans="1:5" ht="13.8">
      <c r="A7" s="481" t="s">
        <v>13</v>
      </c>
      <c r="B7" s="481"/>
      <c r="C7" s="481"/>
      <c r="D7" s="481"/>
      <c r="E7" s="481"/>
    </row>
    <row r="8" spans="1:5" ht="13.8">
      <c r="A8" s="481" t="s">
        <v>0</v>
      </c>
      <c r="B8" s="481"/>
      <c r="C8" s="481"/>
      <c r="D8" s="481"/>
      <c r="E8" s="481"/>
    </row>
    <row r="9" spans="1:5" ht="13.8">
      <c r="A9" s="481" t="s">
        <v>1003</v>
      </c>
      <c r="B9" s="481"/>
      <c r="C9" s="481"/>
      <c r="D9" s="481"/>
      <c r="E9" s="481"/>
    </row>
    <row r="10" spans="1:5" ht="13.8">
      <c r="A10" s="481" t="s">
        <v>593</v>
      </c>
      <c r="B10" s="481"/>
      <c r="C10" s="481"/>
      <c r="D10" s="481"/>
      <c r="E10" s="481"/>
    </row>
    <row r="11" spans="1:5" ht="13.8">
      <c r="A11" s="481" t="s">
        <v>973</v>
      </c>
      <c r="B11" s="481"/>
      <c r="C11" s="481"/>
      <c r="D11" s="481"/>
      <c r="E11" s="481"/>
    </row>
    <row r="12" spans="1:5" ht="13.8">
      <c r="A12" s="299"/>
      <c r="B12" s="242"/>
      <c r="C12" s="242"/>
      <c r="D12" s="339"/>
      <c r="E12" s="339"/>
    </row>
    <row r="13" spans="1:5" ht="13.8">
      <c r="A13" s="299"/>
      <c r="B13" s="242"/>
      <c r="C13" s="242"/>
      <c r="D13" s="339"/>
      <c r="E13" s="339"/>
    </row>
    <row r="14" spans="1:5" ht="13.8">
      <c r="A14" s="480" t="s">
        <v>976</v>
      </c>
      <c r="B14" s="480"/>
      <c r="C14" s="480"/>
      <c r="D14" s="480"/>
      <c r="E14" s="480"/>
    </row>
    <row r="15" spans="1:5" ht="13.95" customHeight="1">
      <c r="A15" s="480" t="s">
        <v>957</v>
      </c>
      <c r="B15" s="480"/>
      <c r="C15" s="480"/>
      <c r="D15" s="480"/>
      <c r="E15" s="480"/>
    </row>
    <row r="16" spans="1:5" ht="13.8">
      <c r="A16" s="480" t="s">
        <v>958</v>
      </c>
      <c r="B16" s="480"/>
      <c r="C16" s="480"/>
      <c r="D16" s="480"/>
      <c r="E16" s="480"/>
    </row>
    <row r="17" spans="1:5" ht="13.8">
      <c r="A17" s="301"/>
      <c r="B17" s="295"/>
      <c r="C17" s="295"/>
      <c r="D17" s="339"/>
      <c r="E17" s="339"/>
    </row>
    <row r="18" spans="1:5" ht="13.8">
      <c r="A18" s="303" t="s">
        <v>3</v>
      </c>
      <c r="B18" s="242"/>
      <c r="C18" s="242"/>
      <c r="D18" s="339"/>
      <c r="E18" s="339"/>
    </row>
    <row r="19" spans="1:5" ht="13.8">
      <c r="A19" s="496" t="s">
        <v>2</v>
      </c>
      <c r="B19" s="519" t="s">
        <v>959</v>
      </c>
      <c r="C19" s="520"/>
      <c r="D19" s="520"/>
      <c r="E19" s="521"/>
    </row>
    <row r="20" spans="1:5" ht="13.8">
      <c r="A20" s="496"/>
      <c r="B20" s="304" t="s">
        <v>960</v>
      </c>
      <c r="C20" s="304" t="s">
        <v>961</v>
      </c>
      <c r="D20" s="340" t="s">
        <v>908</v>
      </c>
      <c r="E20" s="340" t="s">
        <v>909</v>
      </c>
    </row>
    <row r="21" spans="1:5" ht="13.8">
      <c r="A21" s="305">
        <v>1</v>
      </c>
      <c r="B21" s="306">
        <f>A21+1</f>
        <v>2</v>
      </c>
      <c r="C21" s="306">
        <f>B21+1</f>
        <v>3</v>
      </c>
      <c r="D21" s="341">
        <v>4</v>
      </c>
      <c r="E21" s="341">
        <f>D21+1</f>
        <v>5</v>
      </c>
    </row>
    <row r="22" spans="1:5" ht="26.4">
      <c r="A22" s="329" t="s">
        <v>575</v>
      </c>
      <c r="B22" s="322" t="s">
        <v>430</v>
      </c>
      <c r="C22" s="323" t="s">
        <v>584</v>
      </c>
      <c r="D22" s="324">
        <f>D23+D31</f>
        <v>4614.8</v>
      </c>
      <c r="E22" s="324">
        <f>E23+E31</f>
        <v>4614.8</v>
      </c>
    </row>
    <row r="23" spans="1:5">
      <c r="A23" s="552" t="s">
        <v>143</v>
      </c>
      <c r="B23" s="553" t="s">
        <v>481</v>
      </c>
      <c r="C23" s="554" t="s">
        <v>584</v>
      </c>
      <c r="D23" s="555">
        <f>D24</f>
        <v>700</v>
      </c>
      <c r="E23" s="555">
        <f>E24</f>
        <v>700</v>
      </c>
    </row>
    <row r="24" spans="1:5" ht="26.4">
      <c r="A24" s="330" t="s">
        <v>482</v>
      </c>
      <c r="B24" s="286" t="s">
        <v>483</v>
      </c>
      <c r="C24" s="287" t="s">
        <v>584</v>
      </c>
      <c r="D24" s="325">
        <f>D25+D28</f>
        <v>700</v>
      </c>
      <c r="E24" s="325">
        <f>E25+E28</f>
        <v>700</v>
      </c>
    </row>
    <row r="25" spans="1:5">
      <c r="A25" s="331" t="s">
        <v>105</v>
      </c>
      <c r="B25" s="326" t="s">
        <v>484</v>
      </c>
      <c r="C25" s="327" t="s">
        <v>584</v>
      </c>
      <c r="D25" s="328">
        <f>D26</f>
        <v>700</v>
      </c>
      <c r="E25" s="328">
        <f>E26</f>
        <v>700</v>
      </c>
    </row>
    <row r="26" spans="1:5">
      <c r="A26" s="330" t="s">
        <v>524</v>
      </c>
      <c r="B26" s="286" t="s">
        <v>484</v>
      </c>
      <c r="C26" s="287" t="s">
        <v>20</v>
      </c>
      <c r="D26" s="325">
        <f>D27</f>
        <v>700</v>
      </c>
      <c r="E26" s="325">
        <f>E27</f>
        <v>700</v>
      </c>
    </row>
    <row r="27" spans="1:5">
      <c r="A27" s="330" t="s">
        <v>36</v>
      </c>
      <c r="B27" s="286" t="s">
        <v>484</v>
      </c>
      <c r="C27" s="287" t="s">
        <v>19</v>
      </c>
      <c r="D27" s="342">
        <f>700</f>
        <v>700</v>
      </c>
      <c r="E27" s="342">
        <f>700</f>
        <v>700</v>
      </c>
    </row>
    <row r="28" spans="1:5">
      <c r="A28" s="331" t="s">
        <v>676</v>
      </c>
      <c r="B28" s="326" t="s">
        <v>677</v>
      </c>
      <c r="C28" s="327" t="s">
        <v>584</v>
      </c>
      <c r="D28" s="328">
        <f>D29</f>
        <v>0</v>
      </c>
      <c r="E28" s="328">
        <f>E29</f>
        <v>0</v>
      </c>
    </row>
    <row r="29" spans="1:5">
      <c r="A29" s="330" t="s">
        <v>85</v>
      </c>
      <c r="B29" s="286" t="s">
        <v>677</v>
      </c>
      <c r="C29" s="287">
        <v>400</v>
      </c>
      <c r="D29" s="325">
        <f>D30</f>
        <v>0</v>
      </c>
      <c r="E29" s="325">
        <f>E30</f>
        <v>0</v>
      </c>
    </row>
    <row r="30" spans="1:5">
      <c r="A30" s="330" t="s">
        <v>83</v>
      </c>
      <c r="B30" s="286" t="s">
        <v>677</v>
      </c>
      <c r="C30" s="287">
        <v>410</v>
      </c>
      <c r="D30" s="342">
        <v>0</v>
      </c>
      <c r="E30" s="342">
        <v>0</v>
      </c>
    </row>
    <row r="31" spans="1:5">
      <c r="A31" s="552" t="s">
        <v>49</v>
      </c>
      <c r="B31" s="553" t="s">
        <v>431</v>
      </c>
      <c r="C31" s="554" t="s">
        <v>584</v>
      </c>
      <c r="D31" s="555">
        <f>D32</f>
        <v>3914.8</v>
      </c>
      <c r="E31" s="555">
        <f>E32</f>
        <v>3914.8</v>
      </c>
    </row>
    <row r="32" spans="1:5" ht="26.4">
      <c r="A32" s="330" t="s">
        <v>432</v>
      </c>
      <c r="B32" s="286" t="s">
        <v>433</v>
      </c>
      <c r="C32" s="287" t="s">
        <v>584</v>
      </c>
      <c r="D32" s="325">
        <f>D33+D36</f>
        <v>3914.8</v>
      </c>
      <c r="E32" s="325">
        <f>E33+E36</f>
        <v>3914.8</v>
      </c>
    </row>
    <row r="33" spans="1:5" ht="26.4">
      <c r="A33" s="331" t="s">
        <v>137</v>
      </c>
      <c r="B33" s="326" t="s">
        <v>441</v>
      </c>
      <c r="C33" s="327" t="s">
        <v>584</v>
      </c>
      <c r="D33" s="328">
        <f>D34</f>
        <v>313.60000000000002</v>
      </c>
      <c r="E33" s="328">
        <f>E34</f>
        <v>313.60000000000002</v>
      </c>
    </row>
    <row r="34" spans="1:5">
      <c r="A34" s="330" t="s">
        <v>524</v>
      </c>
      <c r="B34" s="286" t="s">
        <v>441</v>
      </c>
      <c r="C34" s="287" t="s">
        <v>20</v>
      </c>
      <c r="D34" s="325">
        <f>D35</f>
        <v>313.60000000000002</v>
      </c>
      <c r="E34" s="325">
        <f>E35</f>
        <v>313.60000000000002</v>
      </c>
    </row>
    <row r="35" spans="1:5">
      <c r="A35" s="330" t="s">
        <v>36</v>
      </c>
      <c r="B35" s="286" t="s">
        <v>441</v>
      </c>
      <c r="C35" s="287" t="s">
        <v>19</v>
      </c>
      <c r="D35" s="342">
        <f>313.6</f>
        <v>313.60000000000002</v>
      </c>
      <c r="E35" s="342">
        <f>313.6</f>
        <v>313.60000000000002</v>
      </c>
    </row>
    <row r="36" spans="1:5">
      <c r="A36" s="331" t="s">
        <v>103</v>
      </c>
      <c r="B36" s="326" t="s">
        <v>442</v>
      </c>
      <c r="C36" s="327" t="s">
        <v>584</v>
      </c>
      <c r="D36" s="328">
        <f>D37+D39+D41</f>
        <v>3601.2000000000003</v>
      </c>
      <c r="E36" s="328">
        <f>E37+E39+E41</f>
        <v>3601.2000000000003</v>
      </c>
    </row>
    <row r="37" spans="1:5" ht="39.6">
      <c r="A37" s="330" t="s">
        <v>34</v>
      </c>
      <c r="B37" s="286" t="s">
        <v>442</v>
      </c>
      <c r="C37" s="287" t="s">
        <v>33</v>
      </c>
      <c r="D37" s="325">
        <f>D38</f>
        <v>2954.8</v>
      </c>
      <c r="E37" s="325">
        <f>E38</f>
        <v>2954.8</v>
      </c>
    </row>
    <row r="38" spans="1:5">
      <c r="A38" s="330" t="s">
        <v>32</v>
      </c>
      <c r="B38" s="286" t="s">
        <v>442</v>
      </c>
      <c r="C38" s="287" t="s">
        <v>31</v>
      </c>
      <c r="D38" s="342">
        <f>2954.8</f>
        <v>2954.8</v>
      </c>
      <c r="E38" s="342">
        <f>2954.8</f>
        <v>2954.8</v>
      </c>
    </row>
    <row r="39" spans="1:5">
      <c r="A39" s="330" t="s">
        <v>524</v>
      </c>
      <c r="B39" s="286" t="s">
        <v>442</v>
      </c>
      <c r="C39" s="287" t="s">
        <v>20</v>
      </c>
      <c r="D39" s="325">
        <f>D40</f>
        <v>636.4</v>
      </c>
      <c r="E39" s="325">
        <f>E40</f>
        <v>636.4</v>
      </c>
    </row>
    <row r="40" spans="1:5">
      <c r="A40" s="330" t="s">
        <v>36</v>
      </c>
      <c r="B40" s="286" t="s">
        <v>442</v>
      </c>
      <c r="C40" s="287" t="s">
        <v>19</v>
      </c>
      <c r="D40" s="342">
        <f>636.4</f>
        <v>636.4</v>
      </c>
      <c r="E40" s="342">
        <f>636.4</f>
        <v>636.4</v>
      </c>
    </row>
    <row r="41" spans="1:5">
      <c r="A41" s="330" t="s">
        <v>30</v>
      </c>
      <c r="B41" s="286" t="s">
        <v>442</v>
      </c>
      <c r="C41" s="287" t="s">
        <v>4</v>
      </c>
      <c r="D41" s="325">
        <f>D42</f>
        <v>10</v>
      </c>
      <c r="E41" s="325">
        <f>E42</f>
        <v>10</v>
      </c>
    </row>
    <row r="42" spans="1:5">
      <c r="A42" s="330" t="s">
        <v>29</v>
      </c>
      <c r="B42" s="286" t="s">
        <v>442</v>
      </c>
      <c r="C42" s="287" t="s">
        <v>28</v>
      </c>
      <c r="D42" s="342">
        <f>10</f>
        <v>10</v>
      </c>
      <c r="E42" s="342">
        <f>10</f>
        <v>10</v>
      </c>
    </row>
    <row r="43" spans="1:5">
      <c r="A43" s="329" t="s">
        <v>949</v>
      </c>
      <c r="B43" s="322" t="s">
        <v>469</v>
      </c>
      <c r="C43" s="323" t="s">
        <v>584</v>
      </c>
      <c r="D43" s="324">
        <f>D44+D49+D54+D63+D68</f>
        <v>190516.40000000002</v>
      </c>
      <c r="E43" s="324">
        <f>E44+E49+E54+E63+E68</f>
        <v>175582.8</v>
      </c>
    </row>
    <row r="44" spans="1:5">
      <c r="A44" s="36" t="s">
        <v>658</v>
      </c>
      <c r="B44" s="556" t="s">
        <v>649</v>
      </c>
      <c r="C44" s="554"/>
      <c r="D44" s="555">
        <f t="shared" ref="D44:E47" si="0">D45</f>
        <v>8</v>
      </c>
      <c r="E44" s="555">
        <f t="shared" si="0"/>
        <v>8</v>
      </c>
    </row>
    <row r="45" spans="1:5" ht="52.8">
      <c r="A45" s="17" t="s">
        <v>659</v>
      </c>
      <c r="B45" s="307" t="s">
        <v>655</v>
      </c>
      <c r="C45" s="287"/>
      <c r="D45" s="325">
        <f t="shared" si="0"/>
        <v>8</v>
      </c>
      <c r="E45" s="325">
        <f t="shared" si="0"/>
        <v>8</v>
      </c>
    </row>
    <row r="46" spans="1:5" ht="26.4">
      <c r="A46" s="308" t="s">
        <v>657</v>
      </c>
      <c r="B46" s="309" t="s">
        <v>656</v>
      </c>
      <c r="C46" s="327"/>
      <c r="D46" s="328">
        <f t="shared" si="0"/>
        <v>8</v>
      </c>
      <c r="E46" s="328">
        <f t="shared" si="0"/>
        <v>8</v>
      </c>
    </row>
    <row r="47" spans="1:5">
      <c r="A47" s="17" t="s">
        <v>18</v>
      </c>
      <c r="B47" s="307" t="s">
        <v>656</v>
      </c>
      <c r="C47" s="310">
        <v>300</v>
      </c>
      <c r="D47" s="325">
        <f t="shared" si="0"/>
        <v>8</v>
      </c>
      <c r="E47" s="325">
        <f t="shared" si="0"/>
        <v>8</v>
      </c>
    </row>
    <row r="48" spans="1:5">
      <c r="A48" s="17" t="s">
        <v>16</v>
      </c>
      <c r="B48" s="307" t="s">
        <v>656</v>
      </c>
      <c r="C48" s="310">
        <v>320</v>
      </c>
      <c r="D48" s="342">
        <v>8</v>
      </c>
      <c r="E48" s="342">
        <v>8</v>
      </c>
    </row>
    <row r="49" spans="1:5">
      <c r="A49" s="552" t="s">
        <v>139</v>
      </c>
      <c r="B49" s="553" t="s">
        <v>470</v>
      </c>
      <c r="C49" s="554" t="s">
        <v>584</v>
      </c>
      <c r="D49" s="555">
        <f t="shared" ref="D49:E52" si="1">D50</f>
        <v>5524.7</v>
      </c>
      <c r="E49" s="555">
        <f t="shared" si="1"/>
        <v>4436</v>
      </c>
    </row>
    <row r="50" spans="1:5" ht="39.6">
      <c r="A50" s="330" t="s">
        <v>471</v>
      </c>
      <c r="B50" s="286" t="s">
        <v>472</v>
      </c>
      <c r="C50" s="287" t="s">
        <v>584</v>
      </c>
      <c r="D50" s="325">
        <f t="shared" si="1"/>
        <v>5524.7</v>
      </c>
      <c r="E50" s="325">
        <f t="shared" si="1"/>
        <v>4436</v>
      </c>
    </row>
    <row r="51" spans="1:5" ht="26.4">
      <c r="A51" s="331" t="s">
        <v>140</v>
      </c>
      <c r="B51" s="326" t="s">
        <v>473</v>
      </c>
      <c r="C51" s="327" t="s">
        <v>584</v>
      </c>
      <c r="D51" s="328">
        <f t="shared" si="1"/>
        <v>5524.7</v>
      </c>
      <c r="E51" s="328">
        <f t="shared" si="1"/>
        <v>4436</v>
      </c>
    </row>
    <row r="52" spans="1:5">
      <c r="A52" s="330" t="s">
        <v>18</v>
      </c>
      <c r="B52" s="286" t="s">
        <v>473</v>
      </c>
      <c r="C52" s="287" t="s">
        <v>17</v>
      </c>
      <c r="D52" s="325">
        <f t="shared" si="1"/>
        <v>5524.7</v>
      </c>
      <c r="E52" s="325">
        <f t="shared" si="1"/>
        <v>4436</v>
      </c>
    </row>
    <row r="53" spans="1:5">
      <c r="A53" s="330" t="s">
        <v>16</v>
      </c>
      <c r="B53" s="286" t="s">
        <v>473</v>
      </c>
      <c r="C53" s="287" t="s">
        <v>15</v>
      </c>
      <c r="D53" s="342">
        <f>5524.7</f>
        <v>5524.7</v>
      </c>
      <c r="E53" s="342">
        <f>4436</f>
        <v>4436</v>
      </c>
    </row>
    <row r="54" spans="1:5" ht="26.4">
      <c r="A54" s="552" t="s">
        <v>653</v>
      </c>
      <c r="B54" s="553" t="s">
        <v>650</v>
      </c>
      <c r="C54" s="554" t="s">
        <v>584</v>
      </c>
      <c r="D54" s="555">
        <f>D56+D59</f>
        <v>160504.70000000001</v>
      </c>
      <c r="E54" s="555">
        <f>E56+E59</f>
        <v>137868.79999999999</v>
      </c>
    </row>
    <row r="55" spans="1:5" ht="26.4">
      <c r="A55" s="330" t="s">
        <v>654</v>
      </c>
      <c r="B55" s="286" t="s">
        <v>950</v>
      </c>
      <c r="C55" s="287"/>
      <c r="D55" s="325">
        <f t="shared" ref="D55:E57" si="2">D56</f>
        <v>2500</v>
      </c>
      <c r="E55" s="325">
        <f t="shared" si="2"/>
        <v>2500</v>
      </c>
    </row>
    <row r="56" spans="1:5">
      <c r="A56" s="311" t="s">
        <v>682</v>
      </c>
      <c r="B56" s="312" t="s">
        <v>652</v>
      </c>
      <c r="C56" s="313"/>
      <c r="D56" s="328">
        <f t="shared" si="2"/>
        <v>2500</v>
      </c>
      <c r="E56" s="328">
        <f t="shared" si="2"/>
        <v>2500</v>
      </c>
    </row>
    <row r="57" spans="1:5">
      <c r="A57" s="17" t="s">
        <v>524</v>
      </c>
      <c r="B57" s="314" t="s">
        <v>652</v>
      </c>
      <c r="C57" s="315">
        <v>200</v>
      </c>
      <c r="D57" s="325">
        <f t="shared" si="2"/>
        <v>2500</v>
      </c>
      <c r="E57" s="325">
        <f t="shared" si="2"/>
        <v>2500</v>
      </c>
    </row>
    <row r="58" spans="1:5">
      <c r="A58" s="17" t="s">
        <v>36</v>
      </c>
      <c r="B58" s="314" t="s">
        <v>652</v>
      </c>
      <c r="C58" s="315">
        <v>240</v>
      </c>
      <c r="D58" s="342">
        <f>2500</f>
        <v>2500</v>
      </c>
      <c r="E58" s="342">
        <f>2500</f>
        <v>2500</v>
      </c>
    </row>
    <row r="59" spans="1:5">
      <c r="A59" s="266" t="s">
        <v>1101</v>
      </c>
      <c r="B59" s="314" t="s">
        <v>1099</v>
      </c>
      <c r="C59" s="315"/>
      <c r="D59" s="342">
        <f t="shared" ref="D59:E61" si="3">D60</f>
        <v>158004.70000000001</v>
      </c>
      <c r="E59" s="342">
        <f t="shared" si="3"/>
        <v>135368.79999999999</v>
      </c>
    </row>
    <row r="60" spans="1:5" s="396" customFormat="1" ht="26.4">
      <c r="A60" s="308" t="s">
        <v>1102</v>
      </c>
      <c r="B60" s="312" t="s">
        <v>1100</v>
      </c>
      <c r="C60" s="313"/>
      <c r="D60" s="343">
        <f t="shared" si="3"/>
        <v>158004.70000000001</v>
      </c>
      <c r="E60" s="343">
        <f t="shared" si="3"/>
        <v>135368.79999999999</v>
      </c>
    </row>
    <row r="61" spans="1:5">
      <c r="A61" s="266" t="s">
        <v>85</v>
      </c>
      <c r="B61" s="314" t="s">
        <v>1100</v>
      </c>
      <c r="C61" s="315">
        <v>400</v>
      </c>
      <c r="D61" s="342">
        <f t="shared" si="3"/>
        <v>158004.70000000001</v>
      </c>
      <c r="E61" s="342">
        <f t="shared" si="3"/>
        <v>135368.79999999999</v>
      </c>
    </row>
    <row r="62" spans="1:5">
      <c r="A62" s="266" t="s">
        <v>83</v>
      </c>
      <c r="B62" s="314" t="s">
        <v>1100</v>
      </c>
      <c r="C62" s="315">
        <v>410</v>
      </c>
      <c r="D62" s="342">
        <f>158004.7</f>
        <v>158004.70000000001</v>
      </c>
      <c r="E62" s="342">
        <f>135368.8</f>
        <v>135368.79999999999</v>
      </c>
    </row>
    <row r="63" spans="1:5" ht="26.4">
      <c r="A63" s="552" t="s">
        <v>147</v>
      </c>
      <c r="B63" s="553" t="s">
        <v>479</v>
      </c>
      <c r="C63" s="554" t="s">
        <v>584</v>
      </c>
      <c r="D63" s="555">
        <f t="shared" ref="D63:E66" si="4">D64</f>
        <v>21979</v>
      </c>
      <c r="E63" s="555">
        <f t="shared" si="4"/>
        <v>30770</v>
      </c>
    </row>
    <row r="64" spans="1:5" ht="52.8">
      <c r="A64" s="330" t="s">
        <v>588</v>
      </c>
      <c r="B64" s="286" t="s">
        <v>480</v>
      </c>
      <c r="C64" s="287" t="s">
        <v>584</v>
      </c>
      <c r="D64" s="325">
        <f t="shared" si="4"/>
        <v>21979</v>
      </c>
      <c r="E64" s="325">
        <f t="shared" si="4"/>
        <v>30770</v>
      </c>
    </row>
    <row r="65" spans="1:5" ht="26.4">
      <c r="A65" s="331" t="s">
        <v>522</v>
      </c>
      <c r="B65" s="326" t="s">
        <v>518</v>
      </c>
      <c r="C65" s="327" t="s">
        <v>584</v>
      </c>
      <c r="D65" s="328">
        <f t="shared" si="4"/>
        <v>21979</v>
      </c>
      <c r="E65" s="328">
        <f t="shared" si="4"/>
        <v>30770</v>
      </c>
    </row>
    <row r="66" spans="1:5">
      <c r="A66" s="330" t="s">
        <v>18</v>
      </c>
      <c r="B66" s="286" t="s">
        <v>518</v>
      </c>
      <c r="C66" s="287" t="s">
        <v>17</v>
      </c>
      <c r="D66" s="325">
        <f t="shared" si="4"/>
        <v>21979</v>
      </c>
      <c r="E66" s="325">
        <f t="shared" si="4"/>
        <v>30770</v>
      </c>
    </row>
    <row r="67" spans="1:5">
      <c r="A67" s="330" t="s">
        <v>16</v>
      </c>
      <c r="B67" s="286" t="s">
        <v>518</v>
      </c>
      <c r="C67" s="287" t="s">
        <v>15</v>
      </c>
      <c r="D67" s="342">
        <f>21979</f>
        <v>21979</v>
      </c>
      <c r="E67" s="342">
        <f>30770</f>
        <v>30770</v>
      </c>
    </row>
    <row r="68" spans="1:5" ht="39.6">
      <c r="A68" s="552" t="s">
        <v>962</v>
      </c>
      <c r="B68" s="553" t="s">
        <v>660</v>
      </c>
      <c r="C68" s="554"/>
      <c r="D68" s="555">
        <f t="shared" ref="D68:E71" si="5">D69</f>
        <v>2500</v>
      </c>
      <c r="E68" s="555">
        <f t="shared" si="5"/>
        <v>2500</v>
      </c>
    </row>
    <row r="69" spans="1:5" ht="39.6">
      <c r="A69" s="330" t="s">
        <v>963</v>
      </c>
      <c r="B69" s="286" t="s">
        <v>661</v>
      </c>
      <c r="C69" s="287"/>
      <c r="D69" s="325">
        <f t="shared" si="5"/>
        <v>2500</v>
      </c>
      <c r="E69" s="325">
        <f t="shared" si="5"/>
        <v>2500</v>
      </c>
    </row>
    <row r="70" spans="1:5" ht="39.6">
      <c r="A70" s="331" t="s">
        <v>964</v>
      </c>
      <c r="B70" s="326" t="s">
        <v>662</v>
      </c>
      <c r="C70" s="327"/>
      <c r="D70" s="328">
        <f t="shared" si="5"/>
        <v>2500</v>
      </c>
      <c r="E70" s="328">
        <f t="shared" si="5"/>
        <v>2500</v>
      </c>
    </row>
    <row r="71" spans="1:5">
      <c r="A71" s="330" t="s">
        <v>85</v>
      </c>
      <c r="B71" s="286" t="s">
        <v>662</v>
      </c>
      <c r="C71" s="287">
        <v>400</v>
      </c>
      <c r="D71" s="325">
        <f t="shared" si="5"/>
        <v>2500</v>
      </c>
      <c r="E71" s="325">
        <f t="shared" si="5"/>
        <v>2500</v>
      </c>
    </row>
    <row r="72" spans="1:5">
      <c r="A72" s="330" t="s">
        <v>83</v>
      </c>
      <c r="B72" s="286" t="s">
        <v>662</v>
      </c>
      <c r="C72" s="287">
        <v>410</v>
      </c>
      <c r="D72" s="342">
        <f>2500</f>
        <v>2500</v>
      </c>
      <c r="E72" s="342">
        <f>2500</f>
        <v>2500</v>
      </c>
    </row>
    <row r="73" spans="1:5" ht="26.4">
      <c r="A73" s="329" t="s">
        <v>67</v>
      </c>
      <c r="B73" s="322" t="s">
        <v>275</v>
      </c>
      <c r="C73" s="323" t="s">
        <v>584</v>
      </c>
      <c r="D73" s="324">
        <f>D74+D79+D96+D108</f>
        <v>89270</v>
      </c>
      <c r="E73" s="324">
        <f>E74+E79+E96+E108</f>
        <v>89270</v>
      </c>
    </row>
    <row r="74" spans="1:5">
      <c r="A74" s="552" t="s">
        <v>109</v>
      </c>
      <c r="B74" s="553" t="s">
        <v>276</v>
      </c>
      <c r="C74" s="554" t="s">
        <v>584</v>
      </c>
      <c r="D74" s="555">
        <f t="shared" ref="D74:E77" si="6">D75</f>
        <v>27900</v>
      </c>
      <c r="E74" s="555">
        <f t="shared" si="6"/>
        <v>27900</v>
      </c>
    </row>
    <row r="75" spans="1:5" ht="39.6">
      <c r="A75" s="330" t="s">
        <v>278</v>
      </c>
      <c r="B75" s="286" t="s">
        <v>277</v>
      </c>
      <c r="C75" s="287" t="s">
        <v>584</v>
      </c>
      <c r="D75" s="325">
        <f t="shared" si="6"/>
        <v>27900</v>
      </c>
      <c r="E75" s="325">
        <f t="shared" si="6"/>
        <v>27900</v>
      </c>
    </row>
    <row r="76" spans="1:5" ht="39.6">
      <c r="A76" s="331" t="s">
        <v>278</v>
      </c>
      <c r="B76" s="326" t="s">
        <v>279</v>
      </c>
      <c r="C76" s="327" t="s">
        <v>584</v>
      </c>
      <c r="D76" s="328">
        <f t="shared" si="6"/>
        <v>27900</v>
      </c>
      <c r="E76" s="328">
        <f t="shared" si="6"/>
        <v>27900</v>
      </c>
    </row>
    <row r="77" spans="1:5">
      <c r="A77" s="330" t="s">
        <v>524</v>
      </c>
      <c r="B77" s="286" t="s">
        <v>279</v>
      </c>
      <c r="C77" s="287" t="s">
        <v>20</v>
      </c>
      <c r="D77" s="325">
        <f t="shared" si="6"/>
        <v>27900</v>
      </c>
      <c r="E77" s="325">
        <f t="shared" si="6"/>
        <v>27900</v>
      </c>
    </row>
    <row r="78" spans="1:5">
      <c r="A78" s="330" t="s">
        <v>36</v>
      </c>
      <c r="B78" s="286" t="s">
        <v>279</v>
      </c>
      <c r="C78" s="287" t="s">
        <v>19</v>
      </c>
      <c r="D78" s="342">
        <f>27900</f>
        <v>27900</v>
      </c>
      <c r="E78" s="342">
        <f>27900</f>
        <v>27900</v>
      </c>
    </row>
    <row r="79" spans="1:5">
      <c r="A79" s="552" t="s">
        <v>66</v>
      </c>
      <c r="B79" s="553" t="s">
        <v>387</v>
      </c>
      <c r="C79" s="554" t="s">
        <v>584</v>
      </c>
      <c r="D79" s="555">
        <f>D80+D84+D89</f>
        <v>1070</v>
      </c>
      <c r="E79" s="555">
        <f>E80+E84+E89</f>
        <v>1070</v>
      </c>
    </row>
    <row r="80" spans="1:5">
      <c r="A80" s="330" t="s">
        <v>693</v>
      </c>
      <c r="B80" s="286" t="s">
        <v>692</v>
      </c>
      <c r="C80" s="287"/>
      <c r="D80" s="342"/>
      <c r="E80" s="342"/>
    </row>
    <row r="81" spans="1:5">
      <c r="A81" s="331" t="s">
        <v>695</v>
      </c>
      <c r="B81" s="326" t="s">
        <v>694</v>
      </c>
      <c r="C81" s="327"/>
      <c r="D81" s="343"/>
      <c r="E81" s="343"/>
    </row>
    <row r="82" spans="1:5">
      <c r="A82" s="330" t="s">
        <v>524</v>
      </c>
      <c r="B82" s="286" t="s">
        <v>694</v>
      </c>
      <c r="C82" s="287">
        <v>200</v>
      </c>
      <c r="D82" s="342"/>
      <c r="E82" s="342"/>
    </row>
    <row r="83" spans="1:5">
      <c r="A83" s="330" t="s">
        <v>36</v>
      </c>
      <c r="B83" s="286" t="s">
        <v>694</v>
      </c>
      <c r="C83" s="287">
        <v>240</v>
      </c>
      <c r="D83" s="342"/>
      <c r="E83" s="342"/>
    </row>
    <row r="84" spans="1:5">
      <c r="A84" s="330" t="s">
        <v>498</v>
      </c>
      <c r="B84" s="286" t="s">
        <v>388</v>
      </c>
      <c r="C84" s="287" t="s">
        <v>584</v>
      </c>
      <c r="D84" s="325">
        <f>D85</f>
        <v>400</v>
      </c>
      <c r="E84" s="325">
        <f>E85</f>
        <v>400</v>
      </c>
    </row>
    <row r="85" spans="1:5">
      <c r="A85" s="331" t="s">
        <v>389</v>
      </c>
      <c r="B85" s="326" t="s">
        <v>390</v>
      </c>
      <c r="C85" s="327" t="s">
        <v>584</v>
      </c>
      <c r="D85" s="328">
        <f>D86</f>
        <v>400</v>
      </c>
      <c r="E85" s="328">
        <f>E86</f>
        <v>400</v>
      </c>
    </row>
    <row r="86" spans="1:5" ht="26.4">
      <c r="A86" s="330" t="s">
        <v>27</v>
      </c>
      <c r="B86" s="286" t="s">
        <v>390</v>
      </c>
      <c r="C86" s="287" t="s">
        <v>5</v>
      </c>
      <c r="D86" s="325">
        <f>D87+D88</f>
        <v>400</v>
      </c>
      <c r="E86" s="325">
        <f>E87+E88</f>
        <v>400</v>
      </c>
    </row>
    <row r="87" spans="1:5">
      <c r="A87" s="330" t="s">
        <v>26</v>
      </c>
      <c r="B87" s="286" t="s">
        <v>390</v>
      </c>
      <c r="C87" s="287" t="s">
        <v>6</v>
      </c>
      <c r="D87" s="325">
        <f>68+144.6+153.4</f>
        <v>366</v>
      </c>
      <c r="E87" s="325">
        <f>68+144.6+153.4</f>
        <v>366</v>
      </c>
    </row>
    <row r="88" spans="1:5">
      <c r="A88" s="330" t="s">
        <v>41</v>
      </c>
      <c r="B88" s="286" t="s">
        <v>390</v>
      </c>
      <c r="C88" s="287" t="s">
        <v>40</v>
      </c>
      <c r="D88" s="325">
        <f>23.8+10.2</f>
        <v>34</v>
      </c>
      <c r="E88" s="325">
        <f>23.8+10.2</f>
        <v>34</v>
      </c>
    </row>
    <row r="89" spans="1:5" ht="26.4">
      <c r="A89" s="330" t="s">
        <v>391</v>
      </c>
      <c r="B89" s="286" t="s">
        <v>392</v>
      </c>
      <c r="C89" s="287" t="s">
        <v>584</v>
      </c>
      <c r="D89" s="325">
        <f>D90</f>
        <v>670</v>
      </c>
      <c r="E89" s="325">
        <f>E90</f>
        <v>670</v>
      </c>
    </row>
    <row r="90" spans="1:5">
      <c r="A90" s="331" t="s">
        <v>393</v>
      </c>
      <c r="B90" s="326" t="s">
        <v>394</v>
      </c>
      <c r="C90" s="327" t="s">
        <v>584</v>
      </c>
      <c r="D90" s="328">
        <f>D91+D93</f>
        <v>670</v>
      </c>
      <c r="E90" s="328">
        <f>E91+E93</f>
        <v>670</v>
      </c>
    </row>
    <row r="91" spans="1:5">
      <c r="A91" s="330" t="s">
        <v>524</v>
      </c>
      <c r="B91" s="286" t="s">
        <v>394</v>
      </c>
      <c r="C91" s="287" t="s">
        <v>20</v>
      </c>
      <c r="D91" s="342">
        <f>D92</f>
        <v>80</v>
      </c>
      <c r="E91" s="342">
        <f>E92</f>
        <v>80</v>
      </c>
    </row>
    <row r="92" spans="1:5">
      <c r="A92" s="330" t="s">
        <v>36</v>
      </c>
      <c r="B92" s="286" t="s">
        <v>394</v>
      </c>
      <c r="C92" s="287" t="s">
        <v>19</v>
      </c>
      <c r="D92" s="342">
        <f>80</f>
        <v>80</v>
      </c>
      <c r="E92" s="342">
        <f>80</f>
        <v>80</v>
      </c>
    </row>
    <row r="93" spans="1:5" ht="26.4">
      <c r="A93" s="330" t="s">
        <v>27</v>
      </c>
      <c r="B93" s="286" t="s">
        <v>394</v>
      </c>
      <c r="C93" s="287" t="s">
        <v>5</v>
      </c>
      <c r="D93" s="325">
        <f>D94+D95</f>
        <v>590</v>
      </c>
      <c r="E93" s="325">
        <f>E94+E95</f>
        <v>590</v>
      </c>
    </row>
    <row r="94" spans="1:5">
      <c r="A94" s="330" t="s">
        <v>26</v>
      </c>
      <c r="B94" s="286" t="s">
        <v>394</v>
      </c>
      <c r="C94" s="287" t="s">
        <v>6</v>
      </c>
      <c r="D94" s="325">
        <f>98.4+258.5+50+50</f>
        <v>456.9</v>
      </c>
      <c r="E94" s="325">
        <f>98.4+258.5+50+50</f>
        <v>456.9</v>
      </c>
    </row>
    <row r="95" spans="1:5">
      <c r="A95" s="330" t="s">
        <v>41</v>
      </c>
      <c r="B95" s="286" t="s">
        <v>394</v>
      </c>
      <c r="C95" s="287" t="s">
        <v>40</v>
      </c>
      <c r="D95" s="325">
        <f>86.2+46.9</f>
        <v>133.1</v>
      </c>
      <c r="E95" s="325">
        <f>86.2+46.9</f>
        <v>133.1</v>
      </c>
    </row>
    <row r="96" spans="1:5">
      <c r="A96" s="552" t="s">
        <v>111</v>
      </c>
      <c r="B96" s="553" t="s">
        <v>283</v>
      </c>
      <c r="C96" s="554" t="s">
        <v>584</v>
      </c>
      <c r="D96" s="555">
        <f>D97+D101</f>
        <v>59300</v>
      </c>
      <c r="E96" s="555">
        <f>E97+E101</f>
        <v>59300</v>
      </c>
    </row>
    <row r="97" spans="1:5" ht="26.4">
      <c r="A97" s="330" t="s">
        <v>284</v>
      </c>
      <c r="B97" s="286" t="s">
        <v>285</v>
      </c>
      <c r="C97" s="287" t="s">
        <v>584</v>
      </c>
      <c r="D97" s="325">
        <f t="shared" ref="D97:E99" si="7">D98</f>
        <v>28710</v>
      </c>
      <c r="E97" s="325">
        <f t="shared" si="7"/>
        <v>28710</v>
      </c>
    </row>
    <row r="98" spans="1:5">
      <c r="A98" s="331" t="s">
        <v>286</v>
      </c>
      <c r="B98" s="326" t="s">
        <v>287</v>
      </c>
      <c r="C98" s="327" t="s">
        <v>584</v>
      </c>
      <c r="D98" s="328">
        <f t="shared" si="7"/>
        <v>28710</v>
      </c>
      <c r="E98" s="328">
        <f t="shared" si="7"/>
        <v>28710</v>
      </c>
    </row>
    <row r="99" spans="1:5">
      <c r="A99" s="330" t="s">
        <v>524</v>
      </c>
      <c r="B99" s="286" t="s">
        <v>287</v>
      </c>
      <c r="C99" s="287" t="s">
        <v>20</v>
      </c>
      <c r="D99" s="325">
        <f t="shared" si="7"/>
        <v>28710</v>
      </c>
      <c r="E99" s="325">
        <f t="shared" si="7"/>
        <v>28710</v>
      </c>
    </row>
    <row r="100" spans="1:5">
      <c r="A100" s="330" t="s">
        <v>36</v>
      </c>
      <c r="B100" s="286" t="s">
        <v>287</v>
      </c>
      <c r="C100" s="287" t="s">
        <v>19</v>
      </c>
      <c r="D100" s="342">
        <f>28710</f>
        <v>28710</v>
      </c>
      <c r="E100" s="342">
        <f>28710</f>
        <v>28710</v>
      </c>
    </row>
    <row r="101" spans="1:5" ht="39.6">
      <c r="A101" s="330" t="s">
        <v>288</v>
      </c>
      <c r="B101" s="286" t="s">
        <v>289</v>
      </c>
      <c r="C101" s="287" t="s">
        <v>584</v>
      </c>
      <c r="D101" s="325">
        <f>D102+D105</f>
        <v>30590</v>
      </c>
      <c r="E101" s="325">
        <f>E102+E105</f>
        <v>30590</v>
      </c>
    </row>
    <row r="102" spans="1:5">
      <c r="A102" s="331" t="s">
        <v>112</v>
      </c>
      <c r="B102" s="326" t="s">
        <v>290</v>
      </c>
      <c r="C102" s="327" t="s">
        <v>584</v>
      </c>
      <c r="D102" s="328">
        <f>D103</f>
        <v>29090</v>
      </c>
      <c r="E102" s="328">
        <f>E103</f>
        <v>29090</v>
      </c>
    </row>
    <row r="103" spans="1:5">
      <c r="A103" s="330" t="s">
        <v>524</v>
      </c>
      <c r="B103" s="286" t="s">
        <v>290</v>
      </c>
      <c r="C103" s="287" t="s">
        <v>20</v>
      </c>
      <c r="D103" s="325">
        <f>D104</f>
        <v>29090</v>
      </c>
      <c r="E103" s="325">
        <f>E104</f>
        <v>29090</v>
      </c>
    </row>
    <row r="104" spans="1:5">
      <c r="A104" s="330" t="s">
        <v>36</v>
      </c>
      <c r="B104" s="286" t="s">
        <v>290</v>
      </c>
      <c r="C104" s="287" t="s">
        <v>19</v>
      </c>
      <c r="D104" s="342">
        <f>29090</f>
        <v>29090</v>
      </c>
      <c r="E104" s="342">
        <f>29090</f>
        <v>29090</v>
      </c>
    </row>
    <row r="105" spans="1:5" ht="26.4">
      <c r="A105" s="331" t="s">
        <v>545</v>
      </c>
      <c r="B105" s="326" t="s">
        <v>546</v>
      </c>
      <c r="C105" s="327" t="s">
        <v>584</v>
      </c>
      <c r="D105" s="328">
        <f>D106</f>
        <v>1500</v>
      </c>
      <c r="E105" s="328">
        <f>E106</f>
        <v>1500</v>
      </c>
    </row>
    <row r="106" spans="1:5">
      <c r="A106" s="330" t="s">
        <v>524</v>
      </c>
      <c r="B106" s="286" t="s">
        <v>546</v>
      </c>
      <c r="C106" s="287" t="s">
        <v>20</v>
      </c>
      <c r="D106" s="325">
        <f>D107</f>
        <v>1500</v>
      </c>
      <c r="E106" s="325">
        <f>E107</f>
        <v>1500</v>
      </c>
    </row>
    <row r="107" spans="1:5">
      <c r="A107" s="330" t="s">
        <v>36</v>
      </c>
      <c r="B107" s="286" t="s">
        <v>546</v>
      </c>
      <c r="C107" s="287" t="s">
        <v>19</v>
      </c>
      <c r="D107" s="342">
        <f>1500</f>
        <v>1500</v>
      </c>
      <c r="E107" s="342">
        <f>1500</f>
        <v>1500</v>
      </c>
    </row>
    <row r="108" spans="1:5">
      <c r="A108" s="552" t="s">
        <v>113</v>
      </c>
      <c r="B108" s="553" t="s">
        <v>291</v>
      </c>
      <c r="C108" s="554" t="s">
        <v>584</v>
      </c>
      <c r="D108" s="555">
        <f t="shared" ref="D108:E111" si="8">D109</f>
        <v>1000</v>
      </c>
      <c r="E108" s="555">
        <f t="shared" si="8"/>
        <v>1000</v>
      </c>
    </row>
    <row r="109" spans="1:5" ht="26.4">
      <c r="A109" s="330" t="s">
        <v>292</v>
      </c>
      <c r="B109" s="286" t="s">
        <v>293</v>
      </c>
      <c r="C109" s="287" t="s">
        <v>584</v>
      </c>
      <c r="D109" s="325">
        <f t="shared" si="8"/>
        <v>1000</v>
      </c>
      <c r="E109" s="325">
        <f t="shared" si="8"/>
        <v>1000</v>
      </c>
    </row>
    <row r="110" spans="1:5">
      <c r="A110" s="331" t="s">
        <v>605</v>
      </c>
      <c r="B110" s="326" t="s">
        <v>625</v>
      </c>
      <c r="C110" s="327" t="s">
        <v>584</v>
      </c>
      <c r="D110" s="328">
        <f t="shared" si="8"/>
        <v>1000</v>
      </c>
      <c r="E110" s="328">
        <f t="shared" si="8"/>
        <v>1000</v>
      </c>
    </row>
    <row r="111" spans="1:5">
      <c r="A111" s="330" t="s">
        <v>524</v>
      </c>
      <c r="B111" s="286" t="s">
        <v>625</v>
      </c>
      <c r="C111" s="287" t="s">
        <v>20</v>
      </c>
      <c r="D111" s="325">
        <f t="shared" si="8"/>
        <v>1000</v>
      </c>
      <c r="E111" s="325">
        <f t="shared" si="8"/>
        <v>1000</v>
      </c>
    </row>
    <row r="112" spans="1:5">
      <c r="A112" s="330" t="s">
        <v>36</v>
      </c>
      <c r="B112" s="286" t="s">
        <v>625</v>
      </c>
      <c r="C112" s="287" t="s">
        <v>19</v>
      </c>
      <c r="D112" s="342">
        <f>1000</f>
        <v>1000</v>
      </c>
      <c r="E112" s="342">
        <f>1000</f>
        <v>1000</v>
      </c>
    </row>
    <row r="113" spans="1:5" ht="26.4">
      <c r="A113" s="329" t="s">
        <v>44</v>
      </c>
      <c r="B113" s="322" t="s">
        <v>191</v>
      </c>
      <c r="C113" s="323" t="s">
        <v>584</v>
      </c>
      <c r="D113" s="324">
        <f>D114+D138+D143+D169</f>
        <v>85154</v>
      </c>
      <c r="E113" s="324">
        <f>E114+E138+E143+E169</f>
        <v>88242</v>
      </c>
    </row>
    <row r="114" spans="1:5">
      <c r="A114" s="552" t="s">
        <v>65</v>
      </c>
      <c r="B114" s="553" t="s">
        <v>192</v>
      </c>
      <c r="C114" s="554" t="s">
        <v>584</v>
      </c>
      <c r="D114" s="555">
        <f>D115+D125</f>
        <v>7700</v>
      </c>
      <c r="E114" s="555">
        <f>E115+E125</f>
        <v>7700</v>
      </c>
    </row>
    <row r="115" spans="1:5" ht="39.6">
      <c r="A115" s="330" t="s">
        <v>193</v>
      </c>
      <c r="B115" s="286" t="s">
        <v>194</v>
      </c>
      <c r="C115" s="287" t="s">
        <v>584</v>
      </c>
      <c r="D115" s="325">
        <f>D117+D119+D122</f>
        <v>7000</v>
      </c>
      <c r="E115" s="325">
        <f>E117+E119+E122</f>
        <v>7000</v>
      </c>
    </row>
    <row r="116" spans="1:5">
      <c r="A116" s="331" t="s">
        <v>234</v>
      </c>
      <c r="B116" s="326" t="s">
        <v>195</v>
      </c>
      <c r="C116" s="327" t="s">
        <v>584</v>
      </c>
      <c r="D116" s="343">
        <f>D117</f>
        <v>3500</v>
      </c>
      <c r="E116" s="343">
        <f>E117</f>
        <v>3500</v>
      </c>
    </row>
    <row r="117" spans="1:5">
      <c r="A117" s="330" t="s">
        <v>524</v>
      </c>
      <c r="B117" s="286" t="s">
        <v>195</v>
      </c>
      <c r="C117" s="287" t="s">
        <v>20</v>
      </c>
      <c r="D117" s="342">
        <f>D118</f>
        <v>3500</v>
      </c>
      <c r="E117" s="342">
        <f>E118</f>
        <v>3500</v>
      </c>
    </row>
    <row r="118" spans="1:5">
      <c r="A118" s="330" t="s">
        <v>36</v>
      </c>
      <c r="B118" s="286" t="s">
        <v>195</v>
      </c>
      <c r="C118" s="287" t="s">
        <v>19</v>
      </c>
      <c r="D118" s="342">
        <f>3000+500</f>
        <v>3500</v>
      </c>
      <c r="E118" s="342">
        <f>3000+500</f>
        <v>3500</v>
      </c>
    </row>
    <row r="119" spans="1:5">
      <c r="A119" s="331" t="s">
        <v>495</v>
      </c>
      <c r="B119" s="326" t="s">
        <v>395</v>
      </c>
      <c r="C119" s="327" t="s">
        <v>584</v>
      </c>
      <c r="D119" s="328">
        <f>D120</f>
        <v>3000</v>
      </c>
      <c r="E119" s="328">
        <f>E120</f>
        <v>3000</v>
      </c>
    </row>
    <row r="120" spans="1:5" ht="26.4">
      <c r="A120" s="330" t="s">
        <v>27</v>
      </c>
      <c r="B120" s="286" t="s">
        <v>395</v>
      </c>
      <c r="C120" s="287" t="s">
        <v>5</v>
      </c>
      <c r="D120" s="325">
        <f>D121</f>
        <v>3000</v>
      </c>
      <c r="E120" s="325">
        <f>E121</f>
        <v>3000</v>
      </c>
    </row>
    <row r="121" spans="1:5">
      <c r="A121" s="330" t="s">
        <v>26</v>
      </c>
      <c r="B121" s="286" t="s">
        <v>395</v>
      </c>
      <c r="C121" s="287" t="s">
        <v>6</v>
      </c>
      <c r="D121" s="342">
        <f>2700+300</f>
        <v>3000</v>
      </c>
      <c r="E121" s="342">
        <f>2700+300</f>
        <v>3000</v>
      </c>
    </row>
    <row r="122" spans="1:5" ht="26.4">
      <c r="A122" s="331" t="s">
        <v>965</v>
      </c>
      <c r="B122" s="326" t="s">
        <v>711</v>
      </c>
      <c r="C122" s="327"/>
      <c r="D122" s="328">
        <f>D123</f>
        <v>500</v>
      </c>
      <c r="E122" s="328">
        <f>E123</f>
        <v>500</v>
      </c>
    </row>
    <row r="123" spans="1:5">
      <c r="A123" s="330" t="s">
        <v>524</v>
      </c>
      <c r="B123" s="286" t="s">
        <v>711</v>
      </c>
      <c r="C123" s="287" t="s">
        <v>20</v>
      </c>
      <c r="D123" s="325">
        <f>D124</f>
        <v>500</v>
      </c>
      <c r="E123" s="325">
        <f>E124</f>
        <v>500</v>
      </c>
    </row>
    <row r="124" spans="1:5">
      <c r="A124" s="330" t="s">
        <v>36</v>
      </c>
      <c r="B124" s="286" t="s">
        <v>711</v>
      </c>
      <c r="C124" s="287" t="s">
        <v>19</v>
      </c>
      <c r="D124" s="342">
        <f>500</f>
        <v>500</v>
      </c>
      <c r="E124" s="342">
        <f>500</f>
        <v>500</v>
      </c>
    </row>
    <row r="125" spans="1:5" ht="26.4">
      <c r="A125" s="330" t="s">
        <v>396</v>
      </c>
      <c r="B125" s="286" t="s">
        <v>397</v>
      </c>
      <c r="C125" s="287" t="s">
        <v>584</v>
      </c>
      <c r="D125" s="325">
        <f>D126+D132+D135</f>
        <v>700</v>
      </c>
      <c r="E125" s="325">
        <f>E126+E132+E135</f>
        <v>700</v>
      </c>
    </row>
    <row r="126" spans="1:5">
      <c r="A126" s="331" t="s">
        <v>100</v>
      </c>
      <c r="B126" s="326" t="s">
        <v>398</v>
      </c>
      <c r="C126" s="327" t="s">
        <v>584</v>
      </c>
      <c r="D126" s="328">
        <f>D127+D129</f>
        <v>300</v>
      </c>
      <c r="E126" s="328">
        <f>E127+E129</f>
        <v>300</v>
      </c>
    </row>
    <row r="127" spans="1:5">
      <c r="A127" s="330" t="s">
        <v>524</v>
      </c>
      <c r="B127" s="286" t="s">
        <v>398</v>
      </c>
      <c r="C127" s="287" t="s">
        <v>20</v>
      </c>
      <c r="D127" s="325">
        <f>D128</f>
        <v>160</v>
      </c>
      <c r="E127" s="325">
        <f>E128</f>
        <v>160</v>
      </c>
    </row>
    <row r="128" spans="1:5">
      <c r="A128" s="330" t="s">
        <v>36</v>
      </c>
      <c r="B128" s="286" t="s">
        <v>398</v>
      </c>
      <c r="C128" s="287" t="s">
        <v>19</v>
      </c>
      <c r="D128" s="342">
        <f>30+130</f>
        <v>160</v>
      </c>
      <c r="E128" s="342">
        <f>30+130</f>
        <v>160</v>
      </c>
    </row>
    <row r="129" spans="1:5" ht="26.4">
      <c r="A129" s="330" t="s">
        <v>27</v>
      </c>
      <c r="B129" s="286" t="s">
        <v>398</v>
      </c>
      <c r="C129" s="287" t="s">
        <v>5</v>
      </c>
      <c r="D129" s="325">
        <f>D130+D131</f>
        <v>140</v>
      </c>
      <c r="E129" s="325">
        <f>E130+E131</f>
        <v>140</v>
      </c>
    </row>
    <row r="130" spans="1:5">
      <c r="A130" s="330" t="s">
        <v>26</v>
      </c>
      <c r="B130" s="286" t="s">
        <v>398</v>
      </c>
      <c r="C130" s="287" t="s">
        <v>6</v>
      </c>
      <c r="D130" s="342">
        <f>80+10</f>
        <v>90</v>
      </c>
      <c r="E130" s="342">
        <f>80+10</f>
        <v>90</v>
      </c>
    </row>
    <row r="131" spans="1:5">
      <c r="A131" s="330" t="s">
        <v>41</v>
      </c>
      <c r="B131" s="286" t="s">
        <v>398</v>
      </c>
      <c r="C131" s="287">
        <v>620</v>
      </c>
      <c r="D131" s="342">
        <f>50</f>
        <v>50</v>
      </c>
      <c r="E131" s="342">
        <f>50</f>
        <v>50</v>
      </c>
    </row>
    <row r="132" spans="1:5" ht="26.4">
      <c r="A132" s="331" t="s">
        <v>138</v>
      </c>
      <c r="B132" s="326" t="s">
        <v>399</v>
      </c>
      <c r="C132" s="327" t="s">
        <v>584</v>
      </c>
      <c r="D132" s="328">
        <f>D133</f>
        <v>350</v>
      </c>
      <c r="E132" s="328">
        <f>E133</f>
        <v>350</v>
      </c>
    </row>
    <row r="133" spans="1:5" ht="26.4">
      <c r="A133" s="330" t="s">
        <v>27</v>
      </c>
      <c r="B133" s="286" t="s">
        <v>399</v>
      </c>
      <c r="C133" s="287" t="s">
        <v>5</v>
      </c>
      <c r="D133" s="325">
        <f>D134</f>
        <v>350</v>
      </c>
      <c r="E133" s="325">
        <f>E134</f>
        <v>350</v>
      </c>
    </row>
    <row r="134" spans="1:5">
      <c r="A134" s="330" t="s">
        <v>26</v>
      </c>
      <c r="B134" s="286" t="s">
        <v>399</v>
      </c>
      <c r="C134" s="287" t="s">
        <v>6</v>
      </c>
      <c r="D134" s="342">
        <f>350</f>
        <v>350</v>
      </c>
      <c r="E134" s="342">
        <f>350</f>
        <v>350</v>
      </c>
    </row>
    <row r="135" spans="1:5">
      <c r="A135" s="331" t="s">
        <v>56</v>
      </c>
      <c r="B135" s="326" t="s">
        <v>451</v>
      </c>
      <c r="C135" s="327" t="s">
        <v>584</v>
      </c>
      <c r="D135" s="328">
        <f>D136</f>
        <v>50</v>
      </c>
      <c r="E135" s="328">
        <f>E136</f>
        <v>50</v>
      </c>
    </row>
    <row r="136" spans="1:5" ht="26.4">
      <c r="A136" s="330" t="s">
        <v>27</v>
      </c>
      <c r="B136" s="286" t="s">
        <v>451</v>
      </c>
      <c r="C136" s="287" t="s">
        <v>5</v>
      </c>
      <c r="D136" s="325">
        <f>D137</f>
        <v>50</v>
      </c>
      <c r="E136" s="325">
        <f>E137</f>
        <v>50</v>
      </c>
    </row>
    <row r="137" spans="1:5">
      <c r="A137" s="330" t="s">
        <v>26</v>
      </c>
      <c r="B137" s="286" t="s">
        <v>451</v>
      </c>
      <c r="C137" s="287" t="s">
        <v>6</v>
      </c>
      <c r="D137" s="342">
        <f>50</f>
        <v>50</v>
      </c>
      <c r="E137" s="342">
        <f>50</f>
        <v>50</v>
      </c>
    </row>
    <row r="138" spans="1:5" ht="26.4">
      <c r="A138" s="552" t="s">
        <v>188</v>
      </c>
      <c r="B138" s="553" t="s">
        <v>443</v>
      </c>
      <c r="C138" s="554" t="s">
        <v>584</v>
      </c>
      <c r="D138" s="555">
        <f t="shared" ref="D138:E141" si="9">D139</f>
        <v>4900</v>
      </c>
      <c r="E138" s="555">
        <f t="shared" si="9"/>
        <v>4900</v>
      </c>
    </row>
    <row r="139" spans="1:5" ht="26.4">
      <c r="A139" s="330" t="s">
        <v>508</v>
      </c>
      <c r="B139" s="286" t="s">
        <v>537</v>
      </c>
      <c r="C139" s="287" t="s">
        <v>584</v>
      </c>
      <c r="D139" s="325">
        <f t="shared" si="9"/>
        <v>4900</v>
      </c>
      <c r="E139" s="325">
        <f t="shared" si="9"/>
        <v>4900</v>
      </c>
    </row>
    <row r="140" spans="1:5">
      <c r="A140" s="331" t="s">
        <v>538</v>
      </c>
      <c r="B140" s="326" t="s">
        <v>539</v>
      </c>
      <c r="C140" s="327" t="s">
        <v>584</v>
      </c>
      <c r="D140" s="328">
        <f t="shared" si="9"/>
        <v>4900</v>
      </c>
      <c r="E140" s="328">
        <f t="shared" si="9"/>
        <v>4900</v>
      </c>
    </row>
    <row r="141" spans="1:5">
      <c r="A141" s="330" t="s">
        <v>30</v>
      </c>
      <c r="B141" s="286" t="s">
        <v>539</v>
      </c>
      <c r="C141" s="287">
        <v>800</v>
      </c>
      <c r="D141" s="325">
        <f t="shared" si="9"/>
        <v>4900</v>
      </c>
      <c r="E141" s="325">
        <f t="shared" si="9"/>
        <v>4900</v>
      </c>
    </row>
    <row r="142" spans="1:5">
      <c r="A142" s="330" t="s">
        <v>88</v>
      </c>
      <c r="B142" s="286" t="s">
        <v>539</v>
      </c>
      <c r="C142" s="287">
        <v>870</v>
      </c>
      <c r="D142" s="325">
        <f>4900</f>
        <v>4900</v>
      </c>
      <c r="E142" s="325">
        <f>4900</f>
        <v>4900</v>
      </c>
    </row>
    <row r="143" spans="1:5" ht="26.4">
      <c r="A143" s="552" t="s">
        <v>106</v>
      </c>
      <c r="B143" s="553" t="s">
        <v>196</v>
      </c>
      <c r="C143" s="554" t="s">
        <v>584</v>
      </c>
      <c r="D143" s="555">
        <f>D144+D157+D163</f>
        <v>57808</v>
      </c>
      <c r="E143" s="555">
        <f>E144+E157+E163</f>
        <v>60309</v>
      </c>
    </row>
    <row r="144" spans="1:5" ht="52.8">
      <c r="A144" s="330" t="s">
        <v>510</v>
      </c>
      <c r="B144" s="286" t="s">
        <v>509</v>
      </c>
      <c r="C144" s="287" t="s">
        <v>584</v>
      </c>
      <c r="D144" s="325">
        <f>D145+D150</f>
        <v>57068</v>
      </c>
      <c r="E144" s="325">
        <f>E145+E150</f>
        <v>59569</v>
      </c>
    </row>
    <row r="145" spans="1:5">
      <c r="A145" s="331" t="s">
        <v>136</v>
      </c>
      <c r="B145" s="326" t="s">
        <v>511</v>
      </c>
      <c r="C145" s="327" t="s">
        <v>584</v>
      </c>
      <c r="D145" s="328">
        <f>D146+D148</f>
        <v>53667</v>
      </c>
      <c r="E145" s="328">
        <f>E146+E148</f>
        <v>56137</v>
      </c>
    </row>
    <row r="146" spans="1:5">
      <c r="A146" s="330" t="s">
        <v>524</v>
      </c>
      <c r="B146" s="286" t="s">
        <v>511</v>
      </c>
      <c r="C146" s="287" t="s">
        <v>20</v>
      </c>
      <c r="D146" s="325">
        <f>D147</f>
        <v>402.5</v>
      </c>
      <c r="E146" s="325">
        <f>E147</f>
        <v>421</v>
      </c>
    </row>
    <row r="147" spans="1:5">
      <c r="A147" s="330" t="s">
        <v>36</v>
      </c>
      <c r="B147" s="286" t="s">
        <v>511</v>
      </c>
      <c r="C147" s="287" t="s">
        <v>19</v>
      </c>
      <c r="D147" s="342">
        <f>402.5</f>
        <v>402.5</v>
      </c>
      <c r="E147" s="342">
        <f>421</f>
        <v>421</v>
      </c>
    </row>
    <row r="148" spans="1:5">
      <c r="A148" s="330" t="s">
        <v>18</v>
      </c>
      <c r="B148" s="286" t="s">
        <v>511</v>
      </c>
      <c r="C148" s="287" t="s">
        <v>17</v>
      </c>
      <c r="D148" s="325">
        <f>D149</f>
        <v>53264.5</v>
      </c>
      <c r="E148" s="325">
        <f>E149</f>
        <v>55716</v>
      </c>
    </row>
    <row r="149" spans="1:5">
      <c r="A149" s="330" t="s">
        <v>16</v>
      </c>
      <c r="B149" s="286" t="s">
        <v>511</v>
      </c>
      <c r="C149" s="287" t="s">
        <v>15</v>
      </c>
      <c r="D149" s="342">
        <f>53264.5</f>
        <v>53264.5</v>
      </c>
      <c r="E149" s="342">
        <f>55716</f>
        <v>55716</v>
      </c>
    </row>
    <row r="150" spans="1:5" ht="26.4">
      <c r="A150" s="331" t="s">
        <v>107</v>
      </c>
      <c r="B150" s="326" t="s">
        <v>512</v>
      </c>
      <c r="C150" s="327" t="s">
        <v>584</v>
      </c>
      <c r="D150" s="328">
        <f>D151+D153+D155</f>
        <v>3401</v>
      </c>
      <c r="E150" s="328">
        <f>E151+E153+E155</f>
        <v>3432</v>
      </c>
    </row>
    <row r="151" spans="1:5" ht="39.6">
      <c r="A151" s="330" t="s">
        <v>34</v>
      </c>
      <c r="B151" s="286" t="s">
        <v>512</v>
      </c>
      <c r="C151" s="287" t="s">
        <v>33</v>
      </c>
      <c r="D151" s="325">
        <f>D152</f>
        <v>2775.1</v>
      </c>
      <c r="E151" s="325">
        <f>E152</f>
        <v>2775.1</v>
      </c>
    </row>
    <row r="152" spans="1:5">
      <c r="A152" s="330" t="s">
        <v>38</v>
      </c>
      <c r="B152" s="286" t="s">
        <v>512</v>
      </c>
      <c r="C152" s="287" t="s">
        <v>37</v>
      </c>
      <c r="D152" s="325">
        <f>2775.1</f>
        <v>2775.1</v>
      </c>
      <c r="E152" s="325">
        <f>2775.1</f>
        <v>2775.1</v>
      </c>
    </row>
    <row r="153" spans="1:5">
      <c r="A153" s="330" t="s">
        <v>524</v>
      </c>
      <c r="B153" s="286" t="s">
        <v>512</v>
      </c>
      <c r="C153" s="287" t="s">
        <v>20</v>
      </c>
      <c r="D153" s="325">
        <f>D154</f>
        <v>623.6</v>
      </c>
      <c r="E153" s="325">
        <f>E154</f>
        <v>654.6</v>
      </c>
    </row>
    <row r="154" spans="1:5">
      <c r="A154" s="330" t="s">
        <v>36</v>
      </c>
      <c r="B154" s="286" t="s">
        <v>512</v>
      </c>
      <c r="C154" s="287" t="s">
        <v>19</v>
      </c>
      <c r="D154" s="325">
        <v>623.6</v>
      </c>
      <c r="E154" s="325">
        <v>654.6</v>
      </c>
    </row>
    <row r="155" spans="1:5">
      <c r="A155" s="330" t="s">
        <v>30</v>
      </c>
      <c r="B155" s="286" t="s">
        <v>512</v>
      </c>
      <c r="C155" s="287">
        <v>800</v>
      </c>
      <c r="D155" s="325">
        <f>D156</f>
        <v>2.2999999999999998</v>
      </c>
      <c r="E155" s="325">
        <f>E156</f>
        <v>2.2999999999999998</v>
      </c>
    </row>
    <row r="156" spans="1:5">
      <c r="A156" s="330" t="s">
        <v>29</v>
      </c>
      <c r="B156" s="286" t="s">
        <v>512</v>
      </c>
      <c r="C156" s="287">
        <v>850</v>
      </c>
      <c r="D156" s="325">
        <f>2.3</f>
        <v>2.2999999999999998</v>
      </c>
      <c r="E156" s="325">
        <f>2.3</f>
        <v>2.2999999999999998</v>
      </c>
    </row>
    <row r="157" spans="1:5" ht="39.6">
      <c r="A157" s="330" t="s">
        <v>474</v>
      </c>
      <c r="B157" s="286" t="s">
        <v>475</v>
      </c>
      <c r="C157" s="287" t="s">
        <v>584</v>
      </c>
      <c r="D157" s="325">
        <f>D158</f>
        <v>40</v>
      </c>
      <c r="E157" s="325">
        <f>E158</f>
        <v>40</v>
      </c>
    </row>
    <row r="158" spans="1:5" ht="26.4">
      <c r="A158" s="331" t="s">
        <v>132</v>
      </c>
      <c r="B158" s="326" t="s">
        <v>476</v>
      </c>
      <c r="C158" s="327" t="s">
        <v>584</v>
      </c>
      <c r="D158" s="328">
        <f>D159+D161</f>
        <v>40</v>
      </c>
      <c r="E158" s="328">
        <f>E159+E161</f>
        <v>40</v>
      </c>
    </row>
    <row r="159" spans="1:5">
      <c r="A159" s="330" t="s">
        <v>524</v>
      </c>
      <c r="B159" s="286" t="s">
        <v>476</v>
      </c>
      <c r="C159" s="287" t="s">
        <v>20</v>
      </c>
      <c r="D159" s="325">
        <f>D160</f>
        <v>0.3</v>
      </c>
      <c r="E159" s="325">
        <f>E160</f>
        <v>0.3</v>
      </c>
    </row>
    <row r="160" spans="1:5">
      <c r="A160" s="330" t="s">
        <v>36</v>
      </c>
      <c r="B160" s="286" t="s">
        <v>476</v>
      </c>
      <c r="C160" s="287" t="s">
        <v>19</v>
      </c>
      <c r="D160" s="342">
        <f>0.3</f>
        <v>0.3</v>
      </c>
      <c r="E160" s="342">
        <f>0.3</f>
        <v>0.3</v>
      </c>
    </row>
    <row r="161" spans="1:5">
      <c r="A161" s="330" t="s">
        <v>18</v>
      </c>
      <c r="B161" s="286" t="s">
        <v>476</v>
      </c>
      <c r="C161" s="287" t="s">
        <v>17</v>
      </c>
      <c r="D161" s="325">
        <f>D162</f>
        <v>39.700000000000003</v>
      </c>
      <c r="E161" s="325">
        <f>E162</f>
        <v>39.700000000000003</v>
      </c>
    </row>
    <row r="162" spans="1:5">
      <c r="A162" s="330" t="s">
        <v>133</v>
      </c>
      <c r="B162" s="286" t="s">
        <v>476</v>
      </c>
      <c r="C162" s="287" t="s">
        <v>134</v>
      </c>
      <c r="D162" s="342">
        <f>39.7</f>
        <v>39.700000000000003</v>
      </c>
      <c r="E162" s="342">
        <f>39.7</f>
        <v>39.700000000000003</v>
      </c>
    </row>
    <row r="163" spans="1:5" ht="52.8">
      <c r="A163" s="330" t="s">
        <v>197</v>
      </c>
      <c r="B163" s="286" t="s">
        <v>198</v>
      </c>
      <c r="C163" s="287" t="s">
        <v>584</v>
      </c>
      <c r="D163" s="325">
        <f>D164</f>
        <v>700</v>
      </c>
      <c r="E163" s="325">
        <f>E164</f>
        <v>700</v>
      </c>
    </row>
    <row r="164" spans="1:5" ht="26.4">
      <c r="A164" s="331" t="s">
        <v>135</v>
      </c>
      <c r="B164" s="326" t="s">
        <v>477</v>
      </c>
      <c r="C164" s="327" t="s">
        <v>584</v>
      </c>
      <c r="D164" s="328">
        <f>D165+D167</f>
        <v>700</v>
      </c>
      <c r="E164" s="328">
        <f>E165+E167</f>
        <v>700</v>
      </c>
    </row>
    <row r="165" spans="1:5">
      <c r="A165" s="330" t="s">
        <v>524</v>
      </c>
      <c r="B165" s="286" t="s">
        <v>477</v>
      </c>
      <c r="C165" s="287" t="s">
        <v>20</v>
      </c>
      <c r="D165" s="325">
        <f>D166</f>
        <v>5.3</v>
      </c>
      <c r="E165" s="325">
        <f>E166</f>
        <v>5.3</v>
      </c>
    </row>
    <row r="166" spans="1:5">
      <c r="A166" s="330" t="s">
        <v>36</v>
      </c>
      <c r="B166" s="286" t="s">
        <v>477</v>
      </c>
      <c r="C166" s="287" t="s">
        <v>19</v>
      </c>
      <c r="D166" s="342">
        <f>5.3</f>
        <v>5.3</v>
      </c>
      <c r="E166" s="342">
        <f>5.3</f>
        <v>5.3</v>
      </c>
    </row>
    <row r="167" spans="1:5">
      <c r="A167" s="330" t="s">
        <v>18</v>
      </c>
      <c r="B167" s="286" t="s">
        <v>477</v>
      </c>
      <c r="C167" s="287" t="s">
        <v>17</v>
      </c>
      <c r="D167" s="325">
        <f>D168</f>
        <v>694.7</v>
      </c>
      <c r="E167" s="325">
        <f>E168</f>
        <v>694.7</v>
      </c>
    </row>
    <row r="168" spans="1:5">
      <c r="A168" s="330" t="s">
        <v>133</v>
      </c>
      <c r="B168" s="286" t="s">
        <v>477</v>
      </c>
      <c r="C168" s="287" t="s">
        <v>134</v>
      </c>
      <c r="D168" s="342">
        <f>694.7</f>
        <v>694.7</v>
      </c>
      <c r="E168" s="342">
        <f>694.7</f>
        <v>694.7</v>
      </c>
    </row>
    <row r="169" spans="1:5" ht="26.4">
      <c r="A169" s="36" t="s">
        <v>562</v>
      </c>
      <c r="B169" s="556" t="s">
        <v>708</v>
      </c>
      <c r="C169" s="557"/>
      <c r="D169" s="555">
        <f>D170+D174</f>
        <v>14746</v>
      </c>
      <c r="E169" s="555">
        <f>E170+E174</f>
        <v>15333</v>
      </c>
    </row>
    <row r="170" spans="1:5" ht="26.4">
      <c r="A170" s="17" t="s">
        <v>696</v>
      </c>
      <c r="B170" s="307" t="s">
        <v>709</v>
      </c>
      <c r="C170" s="310"/>
      <c r="D170" s="325">
        <f t="shared" ref="D170:E172" si="10">D171</f>
        <v>1100</v>
      </c>
      <c r="E170" s="325">
        <f t="shared" si="10"/>
        <v>1100</v>
      </c>
    </row>
    <row r="171" spans="1:5" ht="39.6">
      <c r="A171" s="41" t="s">
        <v>626</v>
      </c>
      <c r="B171" s="316" t="s">
        <v>710</v>
      </c>
      <c r="C171" s="317"/>
      <c r="D171" s="325">
        <f t="shared" si="10"/>
        <v>1100</v>
      </c>
      <c r="E171" s="325">
        <f t="shared" si="10"/>
        <v>1100</v>
      </c>
    </row>
    <row r="172" spans="1:5">
      <c r="A172" s="17" t="s">
        <v>18</v>
      </c>
      <c r="B172" s="307" t="s">
        <v>710</v>
      </c>
      <c r="C172" s="310">
        <v>300</v>
      </c>
      <c r="D172" s="325">
        <f t="shared" si="10"/>
        <v>1100</v>
      </c>
      <c r="E172" s="325">
        <f t="shared" si="10"/>
        <v>1100</v>
      </c>
    </row>
    <row r="173" spans="1:5">
      <c r="A173" s="17" t="s">
        <v>133</v>
      </c>
      <c r="B173" s="307" t="s">
        <v>710</v>
      </c>
      <c r="C173" s="310">
        <v>310</v>
      </c>
      <c r="D173" s="342">
        <f>1100</f>
        <v>1100</v>
      </c>
      <c r="E173" s="342">
        <f>1100</f>
        <v>1100</v>
      </c>
    </row>
    <row r="174" spans="1:5" ht="26.4">
      <c r="A174" s="75" t="s">
        <v>955</v>
      </c>
      <c r="B174" s="314" t="s">
        <v>1068</v>
      </c>
      <c r="C174" s="315"/>
      <c r="D174" s="325">
        <f t="shared" ref="D174:E176" si="11">D175</f>
        <v>13646</v>
      </c>
      <c r="E174" s="325">
        <f t="shared" si="11"/>
        <v>14233</v>
      </c>
    </row>
    <row r="175" spans="1:5" ht="26.4">
      <c r="A175" s="78" t="s">
        <v>718</v>
      </c>
      <c r="B175" s="318" t="s">
        <v>1070</v>
      </c>
      <c r="C175" s="319" t="s">
        <v>584</v>
      </c>
      <c r="D175" s="325">
        <f t="shared" si="11"/>
        <v>13646</v>
      </c>
      <c r="E175" s="325">
        <f t="shared" si="11"/>
        <v>14233</v>
      </c>
    </row>
    <row r="176" spans="1:5">
      <c r="A176" s="75" t="s">
        <v>524</v>
      </c>
      <c r="B176" s="314" t="s">
        <v>1070</v>
      </c>
      <c r="C176" s="315" t="s">
        <v>20</v>
      </c>
      <c r="D176" s="325">
        <f t="shared" si="11"/>
        <v>13646</v>
      </c>
      <c r="E176" s="325">
        <f t="shared" si="11"/>
        <v>14233</v>
      </c>
    </row>
    <row r="177" spans="1:5">
      <c r="A177" s="75" t="s">
        <v>36</v>
      </c>
      <c r="B177" s="314" t="s">
        <v>1070</v>
      </c>
      <c r="C177" s="315" t="s">
        <v>19</v>
      </c>
      <c r="D177" s="342">
        <v>13646</v>
      </c>
      <c r="E177" s="342">
        <v>14233</v>
      </c>
    </row>
    <row r="178" spans="1:5" ht="26.4">
      <c r="A178" s="329" t="s">
        <v>94</v>
      </c>
      <c r="B178" s="322" t="s">
        <v>400</v>
      </c>
      <c r="C178" s="323" t="s">
        <v>584</v>
      </c>
      <c r="D178" s="324">
        <f>D179+D190+D204+D213+D221+D235</f>
        <v>77791.3</v>
      </c>
      <c r="E178" s="324">
        <f>E179+E190+E204+E213+E221+E235</f>
        <v>78791.3</v>
      </c>
    </row>
    <row r="179" spans="1:5" ht="20.399999999999999" customHeight="1">
      <c r="A179" s="552" t="s">
        <v>101</v>
      </c>
      <c r="B179" s="553" t="s">
        <v>452</v>
      </c>
      <c r="C179" s="554" t="s">
        <v>584</v>
      </c>
      <c r="D179" s="555">
        <f>D180</f>
        <v>35333.199999999997</v>
      </c>
      <c r="E179" s="555">
        <f>E180</f>
        <v>35333.199999999997</v>
      </c>
    </row>
    <row r="180" spans="1:5" ht="26.4">
      <c r="A180" s="330" t="s">
        <v>578</v>
      </c>
      <c r="B180" s="286" t="s">
        <v>453</v>
      </c>
      <c r="C180" s="287" t="s">
        <v>584</v>
      </c>
      <c r="D180" s="325">
        <f>D181+D184+D187</f>
        <v>35333.199999999997</v>
      </c>
      <c r="E180" s="325">
        <f>E181+E184+E187</f>
        <v>35333.199999999997</v>
      </c>
    </row>
    <row r="181" spans="1:5">
      <c r="A181" s="331" t="s">
        <v>503</v>
      </c>
      <c r="B181" s="326" t="s">
        <v>454</v>
      </c>
      <c r="C181" s="327" t="s">
        <v>584</v>
      </c>
      <c r="D181" s="328">
        <f>D182</f>
        <v>28438.3</v>
      </c>
      <c r="E181" s="328">
        <f>E182</f>
        <v>28438.3</v>
      </c>
    </row>
    <row r="182" spans="1:5" ht="26.4">
      <c r="A182" s="330" t="s">
        <v>27</v>
      </c>
      <c r="B182" s="286" t="s">
        <v>454</v>
      </c>
      <c r="C182" s="287" t="s">
        <v>5</v>
      </c>
      <c r="D182" s="325">
        <f>D183</f>
        <v>28438.3</v>
      </c>
      <c r="E182" s="325">
        <f>E183</f>
        <v>28438.3</v>
      </c>
    </row>
    <row r="183" spans="1:5">
      <c r="A183" s="330" t="s">
        <v>26</v>
      </c>
      <c r="B183" s="286" t="s">
        <v>454</v>
      </c>
      <c r="C183" s="287" t="s">
        <v>6</v>
      </c>
      <c r="D183" s="342">
        <f>28438.3</f>
        <v>28438.3</v>
      </c>
      <c r="E183" s="342">
        <f>28438.3</f>
        <v>28438.3</v>
      </c>
    </row>
    <row r="184" spans="1:5">
      <c r="A184" s="331" t="s">
        <v>35</v>
      </c>
      <c r="B184" s="326" t="s">
        <v>455</v>
      </c>
      <c r="C184" s="327" t="s">
        <v>584</v>
      </c>
      <c r="D184" s="328">
        <f>D185</f>
        <v>6844.9</v>
      </c>
      <c r="E184" s="328">
        <f>E185</f>
        <v>6844.9</v>
      </c>
    </row>
    <row r="185" spans="1:5" ht="26.4">
      <c r="A185" s="330" t="s">
        <v>27</v>
      </c>
      <c r="B185" s="286" t="s">
        <v>455</v>
      </c>
      <c r="C185" s="287" t="s">
        <v>5</v>
      </c>
      <c r="D185" s="325">
        <f>D186</f>
        <v>6844.9</v>
      </c>
      <c r="E185" s="325">
        <f>E186</f>
        <v>6844.9</v>
      </c>
    </row>
    <row r="186" spans="1:5">
      <c r="A186" s="330" t="s">
        <v>26</v>
      </c>
      <c r="B186" s="286" t="s">
        <v>455</v>
      </c>
      <c r="C186" s="287" t="s">
        <v>6</v>
      </c>
      <c r="D186" s="342">
        <f>6844.9</f>
        <v>6844.9</v>
      </c>
      <c r="E186" s="342">
        <f>6844.9</f>
        <v>6844.9</v>
      </c>
    </row>
    <row r="187" spans="1:5" ht="26.4">
      <c r="A187" s="308" t="s">
        <v>48</v>
      </c>
      <c r="B187" s="309" t="s">
        <v>690</v>
      </c>
      <c r="C187" s="320"/>
      <c r="D187" s="328">
        <f>D188</f>
        <v>50</v>
      </c>
      <c r="E187" s="328">
        <f>E188</f>
        <v>50</v>
      </c>
    </row>
    <row r="188" spans="1:5">
      <c r="A188" s="17" t="s">
        <v>524</v>
      </c>
      <c r="B188" s="307" t="s">
        <v>690</v>
      </c>
      <c r="C188" s="310">
        <v>200</v>
      </c>
      <c r="D188" s="325">
        <f>D189</f>
        <v>50</v>
      </c>
      <c r="E188" s="325">
        <f>E189</f>
        <v>50</v>
      </c>
    </row>
    <row r="189" spans="1:5">
      <c r="A189" s="17" t="s">
        <v>36</v>
      </c>
      <c r="B189" s="307" t="s">
        <v>690</v>
      </c>
      <c r="C189" s="310">
        <v>240</v>
      </c>
      <c r="D189" s="342">
        <f>50</f>
        <v>50</v>
      </c>
      <c r="E189" s="342">
        <f>50</f>
        <v>50</v>
      </c>
    </row>
    <row r="190" spans="1:5" ht="26.4">
      <c r="A190" s="552" t="s">
        <v>102</v>
      </c>
      <c r="B190" s="553" t="s">
        <v>456</v>
      </c>
      <c r="C190" s="554" t="s">
        <v>584</v>
      </c>
      <c r="D190" s="555">
        <f>D191</f>
        <v>28544.400000000001</v>
      </c>
      <c r="E190" s="555">
        <f>E191</f>
        <v>28544.400000000001</v>
      </c>
    </row>
    <row r="191" spans="1:5" ht="26.4">
      <c r="A191" s="330" t="s">
        <v>499</v>
      </c>
      <c r="B191" s="286" t="s">
        <v>457</v>
      </c>
      <c r="C191" s="287" t="s">
        <v>584</v>
      </c>
      <c r="D191" s="325">
        <f>D192+D196+D200</f>
        <v>28544.400000000001</v>
      </c>
      <c r="E191" s="325">
        <f>E192+E196+E200</f>
        <v>28544.400000000001</v>
      </c>
    </row>
    <row r="192" spans="1:5">
      <c r="A192" s="331" t="s">
        <v>502</v>
      </c>
      <c r="B192" s="326" t="s">
        <v>458</v>
      </c>
      <c r="C192" s="327" t="s">
        <v>584</v>
      </c>
      <c r="D192" s="328">
        <f>D193</f>
        <v>24094.400000000001</v>
      </c>
      <c r="E192" s="328">
        <f>E193</f>
        <v>24094.400000000001</v>
      </c>
    </row>
    <row r="193" spans="1:5" ht="26.4">
      <c r="A193" s="330" t="s">
        <v>27</v>
      </c>
      <c r="B193" s="286" t="s">
        <v>458</v>
      </c>
      <c r="C193" s="287" t="s">
        <v>5</v>
      </c>
      <c r="D193" s="325">
        <f>D194+D195</f>
        <v>24094.400000000001</v>
      </c>
      <c r="E193" s="325">
        <f>E194+E195</f>
        <v>24094.400000000001</v>
      </c>
    </row>
    <row r="194" spans="1:5">
      <c r="A194" s="330" t="s">
        <v>26</v>
      </c>
      <c r="B194" s="286" t="s">
        <v>458</v>
      </c>
      <c r="C194" s="287" t="s">
        <v>6</v>
      </c>
      <c r="D194" s="342">
        <f>15561.7</f>
        <v>15561.7</v>
      </c>
      <c r="E194" s="342">
        <f>15561.7</f>
        <v>15561.7</v>
      </c>
    </row>
    <row r="195" spans="1:5">
      <c r="A195" s="330" t="s">
        <v>41</v>
      </c>
      <c r="B195" s="286" t="s">
        <v>458</v>
      </c>
      <c r="C195" s="287" t="s">
        <v>40</v>
      </c>
      <c r="D195" s="342">
        <f>8532.7</f>
        <v>8532.7000000000007</v>
      </c>
      <c r="E195" s="342">
        <f>8532.7</f>
        <v>8532.7000000000007</v>
      </c>
    </row>
    <row r="196" spans="1:5">
      <c r="A196" s="331" t="s">
        <v>35</v>
      </c>
      <c r="B196" s="326" t="s">
        <v>459</v>
      </c>
      <c r="C196" s="327" t="s">
        <v>584</v>
      </c>
      <c r="D196" s="328">
        <f>D197</f>
        <v>4300</v>
      </c>
      <c r="E196" s="328">
        <f>E197</f>
        <v>4300</v>
      </c>
    </row>
    <row r="197" spans="1:5" ht="26.4">
      <c r="A197" s="330" t="s">
        <v>27</v>
      </c>
      <c r="B197" s="286" t="s">
        <v>459</v>
      </c>
      <c r="C197" s="287" t="s">
        <v>5</v>
      </c>
      <c r="D197" s="325">
        <f>D198+D199</f>
        <v>4300</v>
      </c>
      <c r="E197" s="325">
        <f>E198+E199</f>
        <v>4300</v>
      </c>
    </row>
    <row r="198" spans="1:5">
      <c r="A198" s="330" t="s">
        <v>26</v>
      </c>
      <c r="B198" s="286" t="s">
        <v>459</v>
      </c>
      <c r="C198" s="287" t="s">
        <v>6</v>
      </c>
      <c r="D198" s="342">
        <f>3113.5</f>
        <v>3113.5</v>
      </c>
      <c r="E198" s="342">
        <f>3113.5</f>
        <v>3113.5</v>
      </c>
    </row>
    <row r="199" spans="1:5">
      <c r="A199" s="330" t="s">
        <v>41</v>
      </c>
      <c r="B199" s="286" t="s">
        <v>459</v>
      </c>
      <c r="C199" s="287" t="s">
        <v>40</v>
      </c>
      <c r="D199" s="342">
        <f>1186.5</f>
        <v>1186.5</v>
      </c>
      <c r="E199" s="342">
        <v>1186.5</v>
      </c>
    </row>
    <row r="200" spans="1:5" ht="26.4">
      <c r="A200" s="308" t="s">
        <v>48</v>
      </c>
      <c r="B200" s="309" t="s">
        <v>691</v>
      </c>
      <c r="C200" s="320"/>
      <c r="D200" s="328">
        <f>D201</f>
        <v>150</v>
      </c>
      <c r="E200" s="328">
        <f>E201</f>
        <v>150</v>
      </c>
    </row>
    <row r="201" spans="1:5" ht="26.4">
      <c r="A201" s="17" t="s">
        <v>27</v>
      </c>
      <c r="B201" s="307" t="s">
        <v>691</v>
      </c>
      <c r="C201" s="310">
        <v>600</v>
      </c>
      <c r="D201" s="325">
        <f>D202+D203</f>
        <v>150</v>
      </c>
      <c r="E201" s="325">
        <f>E202+E203</f>
        <v>150</v>
      </c>
    </row>
    <row r="202" spans="1:5">
      <c r="A202" s="17" t="s">
        <v>26</v>
      </c>
      <c r="B202" s="307" t="s">
        <v>691</v>
      </c>
      <c r="C202" s="310">
        <v>610</v>
      </c>
      <c r="D202" s="342">
        <f>100</f>
        <v>100</v>
      </c>
      <c r="E202" s="342">
        <f>100</f>
        <v>100</v>
      </c>
    </row>
    <row r="203" spans="1:5">
      <c r="A203" s="17" t="s">
        <v>41</v>
      </c>
      <c r="B203" s="307" t="s">
        <v>691</v>
      </c>
      <c r="C203" s="310">
        <v>620</v>
      </c>
      <c r="D203" s="342">
        <f>50</f>
        <v>50</v>
      </c>
      <c r="E203" s="342">
        <f>50</f>
        <v>50</v>
      </c>
    </row>
    <row r="204" spans="1:5" ht="39.6">
      <c r="A204" s="36" t="s">
        <v>686</v>
      </c>
      <c r="B204" s="556" t="s">
        <v>684</v>
      </c>
      <c r="C204" s="557"/>
      <c r="D204" s="555">
        <f>D205</f>
        <v>480</v>
      </c>
      <c r="E204" s="555">
        <f>E205</f>
        <v>480</v>
      </c>
    </row>
    <row r="205" spans="1:5" ht="39.6">
      <c r="A205" s="17" t="s">
        <v>687</v>
      </c>
      <c r="B205" s="307" t="s">
        <v>685</v>
      </c>
      <c r="C205" s="310"/>
      <c r="D205" s="325">
        <f>D206+D209</f>
        <v>480</v>
      </c>
      <c r="E205" s="325">
        <f>E206+E209</f>
        <v>480</v>
      </c>
    </row>
    <row r="206" spans="1:5">
      <c r="A206" s="308" t="s">
        <v>35</v>
      </c>
      <c r="B206" s="309" t="s">
        <v>688</v>
      </c>
      <c r="C206" s="320"/>
      <c r="D206" s="328">
        <f>D207</f>
        <v>400</v>
      </c>
      <c r="E206" s="328">
        <f>E207</f>
        <v>400</v>
      </c>
    </row>
    <row r="207" spans="1:5">
      <c r="A207" s="17" t="s">
        <v>524</v>
      </c>
      <c r="B207" s="307" t="s">
        <v>688</v>
      </c>
      <c r="C207" s="310">
        <v>200</v>
      </c>
      <c r="D207" s="325">
        <f>D208</f>
        <v>400</v>
      </c>
      <c r="E207" s="325">
        <f>E208</f>
        <v>400</v>
      </c>
    </row>
    <row r="208" spans="1:5">
      <c r="A208" s="17" t="s">
        <v>36</v>
      </c>
      <c r="B208" s="307" t="s">
        <v>688</v>
      </c>
      <c r="C208" s="310">
        <v>240</v>
      </c>
      <c r="D208" s="342">
        <f>400</f>
        <v>400</v>
      </c>
      <c r="E208" s="342">
        <f>400</f>
        <v>400</v>
      </c>
    </row>
    <row r="209" spans="1:5">
      <c r="A209" s="311" t="s">
        <v>56</v>
      </c>
      <c r="B209" s="309" t="s">
        <v>689</v>
      </c>
      <c r="C209" s="320"/>
      <c r="D209" s="328">
        <f>D210</f>
        <v>80</v>
      </c>
      <c r="E209" s="328">
        <f>E210</f>
        <v>80</v>
      </c>
    </row>
    <row r="210" spans="1:5" ht="26.4">
      <c r="A210" s="17" t="s">
        <v>27</v>
      </c>
      <c r="B210" s="307" t="s">
        <v>689</v>
      </c>
      <c r="C210" s="310">
        <v>600</v>
      </c>
      <c r="D210" s="325">
        <f>D211+D212</f>
        <v>80</v>
      </c>
      <c r="E210" s="325">
        <f>E211+E212</f>
        <v>80</v>
      </c>
    </row>
    <row r="211" spans="1:5">
      <c r="A211" s="17" t="s">
        <v>26</v>
      </c>
      <c r="B211" s="307" t="s">
        <v>689</v>
      </c>
      <c r="C211" s="310">
        <v>610</v>
      </c>
      <c r="D211" s="342">
        <f>40</f>
        <v>40</v>
      </c>
      <c r="E211" s="342">
        <f>40</f>
        <v>40</v>
      </c>
    </row>
    <row r="212" spans="1:5">
      <c r="A212" s="17" t="s">
        <v>41</v>
      </c>
      <c r="B212" s="307" t="s">
        <v>689</v>
      </c>
      <c r="C212" s="310">
        <v>620</v>
      </c>
      <c r="D212" s="342">
        <f>40</f>
        <v>40</v>
      </c>
      <c r="E212" s="342">
        <f>40</f>
        <v>40</v>
      </c>
    </row>
    <row r="213" spans="1:5">
      <c r="A213" s="552" t="s">
        <v>547</v>
      </c>
      <c r="B213" s="553" t="s">
        <v>548</v>
      </c>
      <c r="C213" s="554" t="s">
        <v>584</v>
      </c>
      <c r="D213" s="555">
        <f>D214</f>
        <v>1693.4</v>
      </c>
      <c r="E213" s="555">
        <f>E214</f>
        <v>1693.4</v>
      </c>
    </row>
    <row r="214" spans="1:5" ht="26.4">
      <c r="A214" s="330" t="s">
        <v>576</v>
      </c>
      <c r="B214" s="286" t="s">
        <v>549</v>
      </c>
      <c r="C214" s="287" t="s">
        <v>584</v>
      </c>
      <c r="D214" s="325">
        <f>D215+D218</f>
        <v>1693.4</v>
      </c>
      <c r="E214" s="325">
        <f>E215+E218</f>
        <v>1693.4</v>
      </c>
    </row>
    <row r="215" spans="1:5">
      <c r="A215" s="331" t="s">
        <v>503</v>
      </c>
      <c r="B215" s="326" t="s">
        <v>550</v>
      </c>
      <c r="C215" s="327" t="s">
        <v>584</v>
      </c>
      <c r="D215" s="328">
        <f>D216</f>
        <v>995.4</v>
      </c>
      <c r="E215" s="328">
        <f>E216</f>
        <v>995.4</v>
      </c>
    </row>
    <row r="216" spans="1:5" ht="26.4">
      <c r="A216" s="330" t="s">
        <v>27</v>
      </c>
      <c r="B216" s="286" t="s">
        <v>550</v>
      </c>
      <c r="C216" s="287" t="s">
        <v>5</v>
      </c>
      <c r="D216" s="325">
        <f>D217</f>
        <v>995.4</v>
      </c>
      <c r="E216" s="325">
        <f>E217</f>
        <v>995.4</v>
      </c>
    </row>
    <row r="217" spans="1:5">
      <c r="A217" s="330" t="s">
        <v>41</v>
      </c>
      <c r="B217" s="286" t="s">
        <v>550</v>
      </c>
      <c r="C217" s="287" t="s">
        <v>40</v>
      </c>
      <c r="D217" s="342">
        <f>995.4</f>
        <v>995.4</v>
      </c>
      <c r="E217" s="342">
        <f>995.4</f>
        <v>995.4</v>
      </c>
    </row>
    <row r="218" spans="1:5">
      <c r="A218" s="331" t="s">
        <v>35</v>
      </c>
      <c r="B218" s="326" t="s">
        <v>551</v>
      </c>
      <c r="C218" s="327" t="s">
        <v>584</v>
      </c>
      <c r="D218" s="328">
        <f>D219</f>
        <v>698</v>
      </c>
      <c r="E218" s="328">
        <f>E219</f>
        <v>698</v>
      </c>
    </row>
    <row r="219" spans="1:5" ht="26.4">
      <c r="A219" s="330" t="s">
        <v>27</v>
      </c>
      <c r="B219" s="286" t="s">
        <v>551</v>
      </c>
      <c r="C219" s="287" t="s">
        <v>5</v>
      </c>
      <c r="D219" s="325">
        <f>D220</f>
        <v>698</v>
      </c>
      <c r="E219" s="325">
        <f>E220</f>
        <v>698</v>
      </c>
    </row>
    <row r="220" spans="1:5">
      <c r="A220" s="330" t="s">
        <v>41</v>
      </c>
      <c r="B220" s="286" t="s">
        <v>551</v>
      </c>
      <c r="C220" s="287" t="s">
        <v>40</v>
      </c>
      <c r="D220" s="342">
        <f>698</f>
        <v>698</v>
      </c>
      <c r="E220" s="342">
        <f>698</f>
        <v>698</v>
      </c>
    </row>
    <row r="221" spans="1:5" ht="26.4">
      <c r="A221" s="552" t="s">
        <v>96</v>
      </c>
      <c r="B221" s="553" t="s">
        <v>401</v>
      </c>
      <c r="C221" s="554" t="s">
        <v>584</v>
      </c>
      <c r="D221" s="555">
        <f>D222</f>
        <v>6800</v>
      </c>
      <c r="E221" s="555">
        <f>E222</f>
        <v>7800</v>
      </c>
    </row>
    <row r="222" spans="1:5" ht="26.4">
      <c r="A222" s="330" t="s">
        <v>402</v>
      </c>
      <c r="B222" s="286" t="s">
        <v>403</v>
      </c>
      <c r="C222" s="287" t="s">
        <v>584</v>
      </c>
      <c r="D222" s="325">
        <f>D223+D226+D229+D232</f>
        <v>6800</v>
      </c>
      <c r="E222" s="325">
        <f>E223+E226+E229+E232</f>
        <v>7800</v>
      </c>
    </row>
    <row r="223" spans="1:5">
      <c r="A223" s="331" t="s">
        <v>180</v>
      </c>
      <c r="B223" s="326" t="s">
        <v>460</v>
      </c>
      <c r="C223" s="327" t="s">
        <v>584</v>
      </c>
      <c r="D223" s="328">
        <f>D224</f>
        <v>600</v>
      </c>
      <c r="E223" s="328">
        <f>E224</f>
        <v>600</v>
      </c>
    </row>
    <row r="224" spans="1:5">
      <c r="A224" s="330" t="s">
        <v>524</v>
      </c>
      <c r="B224" s="286" t="s">
        <v>460</v>
      </c>
      <c r="C224" s="287" t="s">
        <v>20</v>
      </c>
      <c r="D224" s="325">
        <f>D225</f>
        <v>600</v>
      </c>
      <c r="E224" s="325">
        <f>E225</f>
        <v>600</v>
      </c>
    </row>
    <row r="225" spans="1:5">
      <c r="A225" s="330" t="s">
        <v>36</v>
      </c>
      <c r="B225" s="286" t="s">
        <v>460</v>
      </c>
      <c r="C225" s="287" t="s">
        <v>19</v>
      </c>
      <c r="D225" s="342">
        <f>600</f>
        <v>600</v>
      </c>
      <c r="E225" s="342">
        <f>600</f>
        <v>600</v>
      </c>
    </row>
    <row r="226" spans="1:5">
      <c r="A226" s="331" t="s">
        <v>64</v>
      </c>
      <c r="B226" s="326" t="s">
        <v>583</v>
      </c>
      <c r="C226" s="327" t="s">
        <v>584</v>
      </c>
      <c r="D226" s="328">
        <f>D227</f>
        <v>5000</v>
      </c>
      <c r="E226" s="328">
        <f>E227</f>
        <v>6000</v>
      </c>
    </row>
    <row r="227" spans="1:5" ht="26.4">
      <c r="A227" s="330" t="s">
        <v>27</v>
      </c>
      <c r="B227" s="286" t="s">
        <v>583</v>
      </c>
      <c r="C227" s="287" t="s">
        <v>5</v>
      </c>
      <c r="D227" s="325">
        <f>D228</f>
        <v>5000</v>
      </c>
      <c r="E227" s="325">
        <f>E228</f>
        <v>6000</v>
      </c>
    </row>
    <row r="228" spans="1:5">
      <c r="A228" s="330" t="s">
        <v>26</v>
      </c>
      <c r="B228" s="286" t="s">
        <v>583</v>
      </c>
      <c r="C228" s="287" t="s">
        <v>6</v>
      </c>
      <c r="D228" s="342">
        <f>5000</f>
        <v>5000</v>
      </c>
      <c r="E228" s="342">
        <f>6000</f>
        <v>6000</v>
      </c>
    </row>
    <row r="229" spans="1:5">
      <c r="A229" s="331" t="s">
        <v>35</v>
      </c>
      <c r="B229" s="326" t="s">
        <v>561</v>
      </c>
      <c r="C229" s="327" t="s">
        <v>584</v>
      </c>
      <c r="D229" s="328">
        <f>D230</f>
        <v>100</v>
      </c>
      <c r="E229" s="328">
        <f>E230</f>
        <v>100</v>
      </c>
    </row>
    <row r="230" spans="1:5" ht="26.4">
      <c r="A230" s="330" t="s">
        <v>27</v>
      </c>
      <c r="B230" s="286" t="s">
        <v>561</v>
      </c>
      <c r="C230" s="287" t="s">
        <v>5</v>
      </c>
      <c r="D230" s="325">
        <f>D231</f>
        <v>100</v>
      </c>
      <c r="E230" s="325">
        <f>E231</f>
        <v>100</v>
      </c>
    </row>
    <row r="231" spans="1:5">
      <c r="A231" s="330" t="s">
        <v>26</v>
      </c>
      <c r="B231" s="286" t="s">
        <v>561</v>
      </c>
      <c r="C231" s="287" t="s">
        <v>6</v>
      </c>
      <c r="D231" s="342">
        <v>100</v>
      </c>
      <c r="E231" s="342">
        <v>100</v>
      </c>
    </row>
    <row r="232" spans="1:5">
      <c r="A232" s="331" t="s">
        <v>56</v>
      </c>
      <c r="B232" s="326" t="s">
        <v>461</v>
      </c>
      <c r="C232" s="327" t="s">
        <v>584</v>
      </c>
      <c r="D232" s="328">
        <f>D233</f>
        <v>1100</v>
      </c>
      <c r="E232" s="328">
        <f>E233</f>
        <v>1100</v>
      </c>
    </row>
    <row r="233" spans="1:5" ht="26.4">
      <c r="A233" s="330" t="s">
        <v>27</v>
      </c>
      <c r="B233" s="286" t="s">
        <v>461</v>
      </c>
      <c r="C233" s="287" t="s">
        <v>5</v>
      </c>
      <c r="D233" s="325">
        <f>D234</f>
        <v>1100</v>
      </c>
      <c r="E233" s="325">
        <f>E234</f>
        <v>1100</v>
      </c>
    </row>
    <row r="234" spans="1:5">
      <c r="A234" s="330" t="s">
        <v>26</v>
      </c>
      <c r="B234" s="286" t="s">
        <v>461</v>
      </c>
      <c r="C234" s="287" t="s">
        <v>6</v>
      </c>
      <c r="D234" s="342">
        <f>1100</f>
        <v>1100</v>
      </c>
      <c r="E234" s="342">
        <f>1100</f>
        <v>1100</v>
      </c>
    </row>
    <row r="235" spans="1:5">
      <c r="A235" s="552" t="s">
        <v>49</v>
      </c>
      <c r="B235" s="553" t="s">
        <v>434</v>
      </c>
      <c r="C235" s="554" t="s">
        <v>584</v>
      </c>
      <c r="D235" s="555">
        <f>D236</f>
        <v>4940.3</v>
      </c>
      <c r="E235" s="555">
        <f>E236</f>
        <v>4940.3</v>
      </c>
    </row>
    <row r="236" spans="1:5" ht="26.4">
      <c r="A236" s="330" t="s">
        <v>435</v>
      </c>
      <c r="B236" s="286" t="s">
        <v>436</v>
      </c>
      <c r="C236" s="287" t="s">
        <v>584</v>
      </c>
      <c r="D236" s="325">
        <f>D237+D240</f>
        <v>4940.3</v>
      </c>
      <c r="E236" s="325">
        <f>E237+E240</f>
        <v>4940.3</v>
      </c>
    </row>
    <row r="237" spans="1:5" ht="26.4">
      <c r="A237" s="331" t="s">
        <v>137</v>
      </c>
      <c r="B237" s="326" t="s">
        <v>462</v>
      </c>
      <c r="C237" s="327" t="s">
        <v>584</v>
      </c>
      <c r="D237" s="328">
        <f>D238</f>
        <v>210</v>
      </c>
      <c r="E237" s="328">
        <f>E238</f>
        <v>210</v>
      </c>
    </row>
    <row r="238" spans="1:5">
      <c r="A238" s="330" t="s">
        <v>524</v>
      </c>
      <c r="B238" s="286" t="s">
        <v>462</v>
      </c>
      <c r="C238" s="287" t="s">
        <v>20</v>
      </c>
      <c r="D238" s="325">
        <f>D239</f>
        <v>210</v>
      </c>
      <c r="E238" s="325">
        <f>E239</f>
        <v>210</v>
      </c>
    </row>
    <row r="239" spans="1:5">
      <c r="A239" s="330" t="s">
        <v>36</v>
      </c>
      <c r="B239" s="286" t="s">
        <v>462</v>
      </c>
      <c r="C239" s="287" t="s">
        <v>19</v>
      </c>
      <c r="D239" s="342">
        <f>210</f>
        <v>210</v>
      </c>
      <c r="E239" s="342">
        <f>210</f>
        <v>210</v>
      </c>
    </row>
    <row r="240" spans="1:5">
      <c r="A240" s="331" t="s">
        <v>103</v>
      </c>
      <c r="B240" s="326" t="s">
        <v>463</v>
      </c>
      <c r="C240" s="327" t="s">
        <v>584</v>
      </c>
      <c r="D240" s="328">
        <f>D241+D243+D245</f>
        <v>4730.3</v>
      </c>
      <c r="E240" s="328">
        <f>E241+E243+E245</f>
        <v>4730.3</v>
      </c>
    </row>
    <row r="241" spans="1:5" ht="39.6">
      <c r="A241" s="330" t="s">
        <v>34</v>
      </c>
      <c r="B241" s="286" t="s">
        <v>463</v>
      </c>
      <c r="C241" s="287" t="s">
        <v>33</v>
      </c>
      <c r="D241" s="325">
        <f>D242</f>
        <v>4440.3</v>
      </c>
      <c r="E241" s="325">
        <f>E242</f>
        <v>4440.3</v>
      </c>
    </row>
    <row r="242" spans="1:5">
      <c r="A242" s="330" t="s">
        <v>32</v>
      </c>
      <c r="B242" s="286" t="s">
        <v>463</v>
      </c>
      <c r="C242" s="287" t="s">
        <v>31</v>
      </c>
      <c r="D242" s="342">
        <f>4440.3</f>
        <v>4440.3</v>
      </c>
      <c r="E242" s="342">
        <f>4440.3</f>
        <v>4440.3</v>
      </c>
    </row>
    <row r="243" spans="1:5">
      <c r="A243" s="330" t="s">
        <v>524</v>
      </c>
      <c r="B243" s="286" t="s">
        <v>463</v>
      </c>
      <c r="C243" s="287" t="s">
        <v>20</v>
      </c>
      <c r="D243" s="325">
        <f>D244</f>
        <v>265</v>
      </c>
      <c r="E243" s="325">
        <f>E244</f>
        <v>265</v>
      </c>
    </row>
    <row r="244" spans="1:5">
      <c r="A244" s="330" t="s">
        <v>36</v>
      </c>
      <c r="B244" s="286" t="s">
        <v>463</v>
      </c>
      <c r="C244" s="287" t="s">
        <v>19</v>
      </c>
      <c r="D244" s="342">
        <f>265</f>
        <v>265</v>
      </c>
      <c r="E244" s="342">
        <f>265</f>
        <v>265</v>
      </c>
    </row>
    <row r="245" spans="1:5">
      <c r="A245" s="330" t="s">
        <v>30</v>
      </c>
      <c r="B245" s="286" t="s">
        <v>463</v>
      </c>
      <c r="C245" s="287" t="s">
        <v>4</v>
      </c>
      <c r="D245" s="325">
        <f>D246</f>
        <v>25</v>
      </c>
      <c r="E245" s="325">
        <f>E246</f>
        <v>25</v>
      </c>
    </row>
    <row r="246" spans="1:5">
      <c r="A246" s="330" t="s">
        <v>29</v>
      </c>
      <c r="B246" s="286" t="s">
        <v>463</v>
      </c>
      <c r="C246" s="287" t="s">
        <v>28</v>
      </c>
      <c r="D246" s="342">
        <f>25</f>
        <v>25</v>
      </c>
      <c r="E246" s="342">
        <f>25</f>
        <v>25</v>
      </c>
    </row>
    <row r="247" spans="1:5" ht="26.4">
      <c r="A247" s="329" t="s">
        <v>116</v>
      </c>
      <c r="B247" s="322" t="s">
        <v>328</v>
      </c>
      <c r="C247" s="323" t="s">
        <v>584</v>
      </c>
      <c r="D247" s="324">
        <f>D248+D278+D290</f>
        <v>28112.400000000001</v>
      </c>
      <c r="E247" s="324">
        <f>E248+E278+E290</f>
        <v>45200</v>
      </c>
    </row>
    <row r="248" spans="1:5">
      <c r="A248" s="552" t="s">
        <v>119</v>
      </c>
      <c r="B248" s="553" t="s">
        <v>333</v>
      </c>
      <c r="C248" s="554" t="s">
        <v>584</v>
      </c>
      <c r="D248" s="555">
        <f>D249+D271</f>
        <v>15012.4</v>
      </c>
      <c r="E248" s="555">
        <f>E249+E271</f>
        <v>32100</v>
      </c>
    </row>
    <row r="249" spans="1:5" ht="26.4">
      <c r="A249" s="330" t="s">
        <v>698</v>
      </c>
      <c r="B249" s="286" t="s">
        <v>640</v>
      </c>
      <c r="C249" s="287" t="s">
        <v>584</v>
      </c>
      <c r="D249" s="325">
        <f>D256+D250+D253+D259+D262+D265+D268</f>
        <v>10410.799999999999</v>
      </c>
      <c r="E249" s="325">
        <f>E256+E250+E253+E259+E262+E265+E268</f>
        <v>26580</v>
      </c>
    </row>
    <row r="250" spans="1:5" ht="26.4">
      <c r="A250" s="308" t="s">
        <v>716</v>
      </c>
      <c r="B250" s="326" t="s">
        <v>713</v>
      </c>
      <c r="C250" s="327" t="s">
        <v>584</v>
      </c>
      <c r="D250" s="328">
        <f>D251</f>
        <v>0</v>
      </c>
      <c r="E250" s="328">
        <f>E251</f>
        <v>0</v>
      </c>
    </row>
    <row r="251" spans="1:5">
      <c r="A251" s="17" t="s">
        <v>85</v>
      </c>
      <c r="B251" s="286" t="s">
        <v>713</v>
      </c>
      <c r="C251" s="287">
        <v>400</v>
      </c>
      <c r="D251" s="325">
        <f>D252</f>
        <v>0</v>
      </c>
      <c r="E251" s="325">
        <f>E252</f>
        <v>0</v>
      </c>
    </row>
    <row r="252" spans="1:5">
      <c r="A252" s="17" t="s">
        <v>83</v>
      </c>
      <c r="B252" s="286" t="s">
        <v>713</v>
      </c>
      <c r="C252" s="287">
        <v>410</v>
      </c>
      <c r="D252" s="342">
        <v>0</v>
      </c>
      <c r="E252" s="342">
        <v>0</v>
      </c>
    </row>
    <row r="253" spans="1:5">
      <c r="A253" s="308" t="s">
        <v>338</v>
      </c>
      <c r="B253" s="326" t="s">
        <v>641</v>
      </c>
      <c r="C253" s="327" t="s">
        <v>584</v>
      </c>
      <c r="D253" s="328">
        <f>D254</f>
        <v>0</v>
      </c>
      <c r="E253" s="328">
        <f>E254</f>
        <v>0</v>
      </c>
    </row>
    <row r="254" spans="1:5">
      <c r="A254" s="17" t="s">
        <v>85</v>
      </c>
      <c r="B254" s="286" t="s">
        <v>641</v>
      </c>
      <c r="C254" s="287">
        <v>400</v>
      </c>
      <c r="D254" s="325">
        <f>D255</f>
        <v>0</v>
      </c>
      <c r="E254" s="325">
        <f>E255</f>
        <v>0</v>
      </c>
    </row>
    <row r="255" spans="1:5">
      <c r="A255" s="17" t="s">
        <v>83</v>
      </c>
      <c r="B255" s="286" t="s">
        <v>641</v>
      </c>
      <c r="C255" s="287">
        <v>410</v>
      </c>
      <c r="D255" s="342"/>
      <c r="E255" s="342"/>
    </row>
    <row r="256" spans="1:5" ht="26.4">
      <c r="A256" s="331" t="s">
        <v>336</v>
      </c>
      <c r="B256" s="326" t="s">
        <v>985</v>
      </c>
      <c r="C256" s="327" t="s">
        <v>584</v>
      </c>
      <c r="D256" s="328">
        <f>D257</f>
        <v>6310.8</v>
      </c>
      <c r="E256" s="328">
        <f>E257</f>
        <v>8500</v>
      </c>
    </row>
    <row r="257" spans="1:5">
      <c r="A257" s="17" t="s">
        <v>524</v>
      </c>
      <c r="B257" s="286" t="s">
        <v>985</v>
      </c>
      <c r="C257" s="287">
        <v>200</v>
      </c>
      <c r="D257" s="325">
        <f>D258</f>
        <v>6310.8</v>
      </c>
      <c r="E257" s="325">
        <f>E258</f>
        <v>8500</v>
      </c>
    </row>
    <row r="258" spans="1:5">
      <c r="A258" s="17" t="s">
        <v>36</v>
      </c>
      <c r="B258" s="286" t="s">
        <v>985</v>
      </c>
      <c r="C258" s="287">
        <v>240</v>
      </c>
      <c r="D258" s="342">
        <f>6310.8</f>
        <v>6310.8</v>
      </c>
      <c r="E258" s="342">
        <v>8500</v>
      </c>
    </row>
    <row r="259" spans="1:5">
      <c r="A259" s="308" t="s">
        <v>675</v>
      </c>
      <c r="B259" s="326" t="s">
        <v>674</v>
      </c>
      <c r="C259" s="327"/>
      <c r="D259" s="328">
        <f>D260</f>
        <v>0</v>
      </c>
      <c r="E259" s="343">
        <f>E260</f>
        <v>12980</v>
      </c>
    </row>
    <row r="260" spans="1:5">
      <c r="A260" s="17" t="s">
        <v>85</v>
      </c>
      <c r="B260" s="286" t="s">
        <v>674</v>
      </c>
      <c r="C260" s="287">
        <v>400</v>
      </c>
      <c r="D260" s="325">
        <f>D261</f>
        <v>0</v>
      </c>
      <c r="E260" s="342">
        <f>E261</f>
        <v>12980</v>
      </c>
    </row>
    <row r="261" spans="1:5">
      <c r="A261" s="17" t="s">
        <v>83</v>
      </c>
      <c r="B261" s="286" t="s">
        <v>674</v>
      </c>
      <c r="C261" s="287">
        <v>410</v>
      </c>
      <c r="D261" s="342"/>
      <c r="E261" s="342">
        <v>12980</v>
      </c>
    </row>
    <row r="262" spans="1:5">
      <c r="A262" s="308" t="s">
        <v>642</v>
      </c>
      <c r="B262" s="309" t="s">
        <v>643</v>
      </c>
      <c r="C262" s="320"/>
      <c r="D262" s="328">
        <f>D263</f>
        <v>4000</v>
      </c>
      <c r="E262" s="328">
        <f>E263</f>
        <v>5000</v>
      </c>
    </row>
    <row r="263" spans="1:5">
      <c r="A263" s="17" t="s">
        <v>524</v>
      </c>
      <c r="B263" s="307" t="s">
        <v>643</v>
      </c>
      <c r="C263" s="310">
        <v>200</v>
      </c>
      <c r="D263" s="325">
        <f>D264</f>
        <v>4000</v>
      </c>
      <c r="E263" s="325">
        <f>E264</f>
        <v>5000</v>
      </c>
    </row>
    <row r="264" spans="1:5">
      <c r="A264" s="17" t="s">
        <v>36</v>
      </c>
      <c r="B264" s="307" t="s">
        <v>643</v>
      </c>
      <c r="C264" s="310">
        <v>240</v>
      </c>
      <c r="D264" s="342">
        <f>4000</f>
        <v>4000</v>
      </c>
      <c r="E264" s="342">
        <v>5000</v>
      </c>
    </row>
    <row r="265" spans="1:5">
      <c r="A265" s="308" t="s">
        <v>645</v>
      </c>
      <c r="B265" s="309" t="s">
        <v>644</v>
      </c>
      <c r="C265" s="320"/>
      <c r="D265" s="328">
        <f>D266</f>
        <v>0</v>
      </c>
      <c r="E265" s="328">
        <f>E266</f>
        <v>0</v>
      </c>
    </row>
    <row r="266" spans="1:5">
      <c r="A266" s="17" t="s">
        <v>524</v>
      </c>
      <c r="B266" s="307" t="s">
        <v>644</v>
      </c>
      <c r="C266" s="310">
        <v>200</v>
      </c>
      <c r="D266" s="325">
        <f>D267</f>
        <v>0</v>
      </c>
      <c r="E266" s="325">
        <f>E267</f>
        <v>0</v>
      </c>
    </row>
    <row r="267" spans="1:5">
      <c r="A267" s="17" t="s">
        <v>36</v>
      </c>
      <c r="B267" s="307" t="s">
        <v>644</v>
      </c>
      <c r="C267" s="310">
        <v>240</v>
      </c>
      <c r="D267" s="342">
        <v>0</v>
      </c>
      <c r="E267" s="342">
        <v>0</v>
      </c>
    </row>
    <row r="268" spans="1:5">
      <c r="A268" s="308" t="s">
        <v>646</v>
      </c>
      <c r="B268" s="309" t="s">
        <v>647</v>
      </c>
      <c r="C268" s="320"/>
      <c r="D268" s="328">
        <f>D269</f>
        <v>100</v>
      </c>
      <c r="E268" s="328">
        <f>E269</f>
        <v>100</v>
      </c>
    </row>
    <row r="269" spans="1:5">
      <c r="A269" s="17" t="s">
        <v>524</v>
      </c>
      <c r="B269" s="307" t="s">
        <v>647</v>
      </c>
      <c r="C269" s="310">
        <v>200</v>
      </c>
      <c r="D269" s="325">
        <f>D270</f>
        <v>100</v>
      </c>
      <c r="E269" s="325">
        <f>E270</f>
        <v>100</v>
      </c>
    </row>
    <row r="270" spans="1:5">
      <c r="A270" s="17" t="s">
        <v>36</v>
      </c>
      <c r="B270" s="307" t="s">
        <v>647</v>
      </c>
      <c r="C270" s="310">
        <v>240</v>
      </c>
      <c r="D270" s="342">
        <f>100</f>
        <v>100</v>
      </c>
      <c r="E270" s="342">
        <f>100</f>
        <v>100</v>
      </c>
    </row>
    <row r="271" spans="1:5">
      <c r="A271" s="330" t="s">
        <v>334</v>
      </c>
      <c r="B271" s="286" t="s">
        <v>335</v>
      </c>
      <c r="C271" s="287" t="s">
        <v>584</v>
      </c>
      <c r="D271" s="325">
        <f>D272+D275</f>
        <v>4601.6000000000004</v>
      </c>
      <c r="E271" s="325">
        <f>E272+E275</f>
        <v>5520</v>
      </c>
    </row>
    <row r="272" spans="1:5">
      <c r="A272" s="331" t="s">
        <v>558</v>
      </c>
      <c r="B272" s="326" t="s">
        <v>337</v>
      </c>
      <c r="C272" s="327" t="s">
        <v>584</v>
      </c>
      <c r="D272" s="328">
        <f>D273</f>
        <v>1500</v>
      </c>
      <c r="E272" s="328">
        <f>E273</f>
        <v>1500</v>
      </c>
    </row>
    <row r="273" spans="1:5">
      <c r="A273" s="330" t="s">
        <v>30</v>
      </c>
      <c r="B273" s="286" t="s">
        <v>337</v>
      </c>
      <c r="C273" s="287" t="s">
        <v>4</v>
      </c>
      <c r="D273" s="325">
        <f>D274</f>
        <v>1500</v>
      </c>
      <c r="E273" s="325">
        <f>E274</f>
        <v>1500</v>
      </c>
    </row>
    <row r="274" spans="1:5" ht="26.4">
      <c r="A274" s="330" t="s">
        <v>544</v>
      </c>
      <c r="B274" s="286" t="s">
        <v>337</v>
      </c>
      <c r="C274" s="287" t="s">
        <v>10</v>
      </c>
      <c r="D274" s="342">
        <f>1500</f>
        <v>1500</v>
      </c>
      <c r="E274" s="342">
        <f>1500</f>
        <v>1500</v>
      </c>
    </row>
    <row r="275" spans="1:5">
      <c r="A275" s="308" t="s">
        <v>628</v>
      </c>
      <c r="B275" s="326" t="s">
        <v>627</v>
      </c>
      <c r="C275" s="327" t="s">
        <v>584</v>
      </c>
      <c r="D275" s="328">
        <f>D276</f>
        <v>3101.6</v>
      </c>
      <c r="E275" s="328">
        <f>E276</f>
        <v>4020</v>
      </c>
    </row>
    <row r="276" spans="1:5">
      <c r="A276" s="17" t="s">
        <v>524</v>
      </c>
      <c r="B276" s="286" t="s">
        <v>627</v>
      </c>
      <c r="C276" s="287">
        <v>200</v>
      </c>
      <c r="D276" s="325">
        <f>D277</f>
        <v>3101.6</v>
      </c>
      <c r="E276" s="325">
        <f>E277</f>
        <v>4020</v>
      </c>
    </row>
    <row r="277" spans="1:5">
      <c r="A277" s="17" t="s">
        <v>36</v>
      </c>
      <c r="B277" s="286" t="s">
        <v>627</v>
      </c>
      <c r="C277" s="287">
        <v>240</v>
      </c>
      <c r="D277" s="342">
        <f>3101.6</f>
        <v>3101.6</v>
      </c>
      <c r="E277" s="342">
        <f>4020</f>
        <v>4020</v>
      </c>
    </row>
    <row r="278" spans="1:5">
      <c r="A278" s="552" t="s">
        <v>117</v>
      </c>
      <c r="B278" s="553" t="s">
        <v>329</v>
      </c>
      <c r="C278" s="554" t="s">
        <v>584</v>
      </c>
      <c r="D278" s="555">
        <f>D279+D283</f>
        <v>7300</v>
      </c>
      <c r="E278" s="555">
        <f>E279+E283</f>
        <v>7300</v>
      </c>
    </row>
    <row r="279" spans="1:5" ht="52.8">
      <c r="A279" s="330" t="s">
        <v>554</v>
      </c>
      <c r="B279" s="286" t="s">
        <v>330</v>
      </c>
      <c r="C279" s="287" t="s">
        <v>584</v>
      </c>
      <c r="D279" s="325">
        <f t="shared" ref="D279:E281" si="12">D280</f>
        <v>6300</v>
      </c>
      <c r="E279" s="325">
        <f t="shared" si="12"/>
        <v>6300</v>
      </c>
    </row>
    <row r="280" spans="1:5">
      <c r="A280" s="331" t="s">
        <v>187</v>
      </c>
      <c r="B280" s="326" t="s">
        <v>331</v>
      </c>
      <c r="C280" s="327" t="s">
        <v>584</v>
      </c>
      <c r="D280" s="328">
        <f t="shared" si="12"/>
        <v>6300</v>
      </c>
      <c r="E280" s="328">
        <f t="shared" si="12"/>
        <v>6300</v>
      </c>
    </row>
    <row r="281" spans="1:5">
      <c r="A281" s="330" t="s">
        <v>524</v>
      </c>
      <c r="B281" s="286" t="s">
        <v>331</v>
      </c>
      <c r="C281" s="287" t="s">
        <v>20</v>
      </c>
      <c r="D281" s="325">
        <f t="shared" si="12"/>
        <v>6300</v>
      </c>
      <c r="E281" s="325">
        <f t="shared" si="12"/>
        <v>6300</v>
      </c>
    </row>
    <row r="282" spans="1:5">
      <c r="A282" s="330" t="s">
        <v>36</v>
      </c>
      <c r="B282" s="286" t="s">
        <v>331</v>
      </c>
      <c r="C282" s="287" t="s">
        <v>19</v>
      </c>
      <c r="D282" s="342">
        <f>6300</f>
        <v>6300</v>
      </c>
      <c r="E282" s="342">
        <f>6300</f>
        <v>6300</v>
      </c>
    </row>
    <row r="283" spans="1:5">
      <c r="A283" s="330" t="s">
        <v>555</v>
      </c>
      <c r="B283" s="286" t="s">
        <v>556</v>
      </c>
      <c r="C283" s="287" t="s">
        <v>584</v>
      </c>
      <c r="D283" s="325">
        <f>D284+D287</f>
        <v>1000</v>
      </c>
      <c r="E283" s="325">
        <f>E284+E287</f>
        <v>1000</v>
      </c>
    </row>
    <row r="284" spans="1:5">
      <c r="A284" s="331" t="s">
        <v>332</v>
      </c>
      <c r="B284" s="326" t="s">
        <v>557</v>
      </c>
      <c r="C284" s="327" t="s">
        <v>584</v>
      </c>
      <c r="D284" s="328">
        <f>D285</f>
        <v>500</v>
      </c>
      <c r="E284" s="328">
        <f>E285</f>
        <v>500</v>
      </c>
    </row>
    <row r="285" spans="1:5">
      <c r="A285" s="330" t="s">
        <v>524</v>
      </c>
      <c r="B285" s="286" t="s">
        <v>557</v>
      </c>
      <c r="C285" s="287" t="s">
        <v>20</v>
      </c>
      <c r="D285" s="325">
        <f>D286</f>
        <v>500</v>
      </c>
      <c r="E285" s="325">
        <f>E286</f>
        <v>500</v>
      </c>
    </row>
    <row r="286" spans="1:5">
      <c r="A286" s="330" t="s">
        <v>36</v>
      </c>
      <c r="B286" s="286" t="s">
        <v>557</v>
      </c>
      <c r="C286" s="287" t="s">
        <v>19</v>
      </c>
      <c r="D286" s="342">
        <f>500</f>
        <v>500</v>
      </c>
      <c r="E286" s="342">
        <f>500</f>
        <v>500</v>
      </c>
    </row>
    <row r="287" spans="1:5">
      <c r="A287" s="308" t="s">
        <v>603</v>
      </c>
      <c r="B287" s="309" t="s">
        <v>629</v>
      </c>
      <c r="C287" s="327"/>
      <c r="D287" s="328">
        <f>D288</f>
        <v>500</v>
      </c>
      <c r="E287" s="328">
        <f>E288</f>
        <v>500</v>
      </c>
    </row>
    <row r="288" spans="1:5">
      <c r="A288" s="17" t="s">
        <v>524</v>
      </c>
      <c r="B288" s="307" t="s">
        <v>629</v>
      </c>
      <c r="C288" s="287" t="s">
        <v>20</v>
      </c>
      <c r="D288" s="325">
        <f>D289</f>
        <v>500</v>
      </c>
      <c r="E288" s="325">
        <f>E289</f>
        <v>500</v>
      </c>
    </row>
    <row r="289" spans="1:5">
      <c r="A289" s="17" t="s">
        <v>36</v>
      </c>
      <c r="B289" s="307" t="s">
        <v>629</v>
      </c>
      <c r="C289" s="287" t="s">
        <v>19</v>
      </c>
      <c r="D289" s="342">
        <f>500</f>
        <v>500</v>
      </c>
      <c r="E289" s="342">
        <f>500</f>
        <v>500</v>
      </c>
    </row>
    <row r="290" spans="1:5" ht="26.4">
      <c r="A290" s="552" t="s">
        <v>559</v>
      </c>
      <c r="B290" s="553" t="s">
        <v>347</v>
      </c>
      <c r="C290" s="554" t="s">
        <v>584</v>
      </c>
      <c r="D290" s="555">
        <f>D291+D298</f>
        <v>5800</v>
      </c>
      <c r="E290" s="555">
        <f>E291+E298</f>
        <v>5800</v>
      </c>
    </row>
    <row r="291" spans="1:5" ht="26.4">
      <c r="A291" s="330" t="s">
        <v>348</v>
      </c>
      <c r="B291" s="286" t="s">
        <v>630</v>
      </c>
      <c r="C291" s="287" t="s">
        <v>584</v>
      </c>
      <c r="D291" s="325">
        <f>D292+D295</f>
        <v>4273</v>
      </c>
      <c r="E291" s="325">
        <f>E292+E295</f>
        <v>4273</v>
      </c>
    </row>
    <row r="292" spans="1:5">
      <c r="A292" s="331" t="s">
        <v>350</v>
      </c>
      <c r="B292" s="326" t="s">
        <v>631</v>
      </c>
      <c r="C292" s="327" t="s">
        <v>584</v>
      </c>
      <c r="D292" s="328">
        <f>D293</f>
        <v>3255</v>
      </c>
      <c r="E292" s="328">
        <f>E293</f>
        <v>3255</v>
      </c>
    </row>
    <row r="293" spans="1:5">
      <c r="A293" s="330" t="s">
        <v>524</v>
      </c>
      <c r="B293" s="286" t="s">
        <v>631</v>
      </c>
      <c r="C293" s="287" t="s">
        <v>20</v>
      </c>
      <c r="D293" s="325">
        <f>D294</f>
        <v>3255</v>
      </c>
      <c r="E293" s="325">
        <f>E294</f>
        <v>3255</v>
      </c>
    </row>
    <row r="294" spans="1:5">
      <c r="A294" s="330" t="s">
        <v>36</v>
      </c>
      <c r="B294" s="286" t="s">
        <v>631</v>
      </c>
      <c r="C294" s="287" t="s">
        <v>19</v>
      </c>
      <c r="D294" s="342">
        <f>3255</f>
        <v>3255</v>
      </c>
      <c r="E294" s="342">
        <f>3255</f>
        <v>3255</v>
      </c>
    </row>
    <row r="295" spans="1:5" ht="26.4">
      <c r="A295" s="331" t="s">
        <v>351</v>
      </c>
      <c r="B295" s="326" t="s">
        <v>632</v>
      </c>
      <c r="C295" s="327" t="s">
        <v>584</v>
      </c>
      <c r="D295" s="328">
        <f>D296</f>
        <v>1018</v>
      </c>
      <c r="E295" s="328">
        <f>E296</f>
        <v>1018</v>
      </c>
    </row>
    <row r="296" spans="1:5">
      <c r="A296" s="330" t="s">
        <v>524</v>
      </c>
      <c r="B296" s="286" t="s">
        <v>632</v>
      </c>
      <c r="C296" s="287" t="s">
        <v>20</v>
      </c>
      <c r="D296" s="325">
        <f>D297</f>
        <v>1018</v>
      </c>
      <c r="E296" s="325">
        <f>E297</f>
        <v>1018</v>
      </c>
    </row>
    <row r="297" spans="1:5">
      <c r="A297" s="330" t="s">
        <v>36</v>
      </c>
      <c r="B297" s="286" t="s">
        <v>632</v>
      </c>
      <c r="C297" s="287" t="s">
        <v>19</v>
      </c>
      <c r="D297" s="342">
        <f>1018</f>
        <v>1018</v>
      </c>
      <c r="E297" s="342">
        <f>1018</f>
        <v>1018</v>
      </c>
    </row>
    <row r="298" spans="1:5" ht="39.6">
      <c r="A298" s="17" t="s">
        <v>634</v>
      </c>
      <c r="B298" s="314" t="s">
        <v>349</v>
      </c>
      <c r="C298" s="310"/>
      <c r="D298" s="325">
        <f t="shared" ref="D298:E300" si="13">D299</f>
        <v>1527</v>
      </c>
      <c r="E298" s="325">
        <f t="shared" si="13"/>
        <v>1527</v>
      </c>
    </row>
    <row r="299" spans="1:5">
      <c r="A299" s="308" t="s">
        <v>635</v>
      </c>
      <c r="B299" s="312" t="s">
        <v>633</v>
      </c>
      <c r="C299" s="320"/>
      <c r="D299" s="328">
        <f t="shared" si="13"/>
        <v>1527</v>
      </c>
      <c r="E299" s="328">
        <f t="shared" si="13"/>
        <v>1527</v>
      </c>
    </row>
    <row r="300" spans="1:5">
      <c r="A300" s="17" t="s">
        <v>524</v>
      </c>
      <c r="B300" s="314" t="s">
        <v>633</v>
      </c>
      <c r="C300" s="310">
        <v>200</v>
      </c>
      <c r="D300" s="325">
        <f t="shared" si="13"/>
        <v>1527</v>
      </c>
      <c r="E300" s="325">
        <f t="shared" si="13"/>
        <v>1527</v>
      </c>
    </row>
    <row r="301" spans="1:5">
      <c r="A301" s="17" t="s">
        <v>36</v>
      </c>
      <c r="B301" s="314" t="s">
        <v>633</v>
      </c>
      <c r="C301" s="310">
        <v>240</v>
      </c>
      <c r="D301" s="342">
        <v>1527</v>
      </c>
      <c r="E301" s="342">
        <v>1527</v>
      </c>
    </row>
    <row r="302" spans="1:5" ht="26.4">
      <c r="A302" s="329" t="s">
        <v>23</v>
      </c>
      <c r="B302" s="322" t="s">
        <v>199</v>
      </c>
      <c r="C302" s="323" t="s">
        <v>584</v>
      </c>
      <c r="D302" s="324">
        <f>D303+D328+D370+D399</f>
        <v>1771260.6999999997</v>
      </c>
      <c r="E302" s="324">
        <f>E303+E328+E370+E399</f>
        <v>1788765.1</v>
      </c>
    </row>
    <row r="303" spans="1:5">
      <c r="A303" s="552" t="s">
        <v>22</v>
      </c>
      <c r="B303" s="553" t="s">
        <v>374</v>
      </c>
      <c r="C303" s="554" t="s">
        <v>584</v>
      </c>
      <c r="D303" s="555">
        <f>D304</f>
        <v>472810.1</v>
      </c>
      <c r="E303" s="555">
        <f>E304</f>
        <v>472812.1</v>
      </c>
    </row>
    <row r="304" spans="1:5" ht="39.6">
      <c r="A304" s="330" t="s">
        <v>375</v>
      </c>
      <c r="B304" s="286" t="s">
        <v>376</v>
      </c>
      <c r="C304" s="287"/>
      <c r="D304" s="325">
        <f>D305+D309+D313+D317+D324</f>
        <v>472810.1</v>
      </c>
      <c r="E304" s="325">
        <f>E305+E309+E313+E317+E324</f>
        <v>472812.1</v>
      </c>
    </row>
    <row r="305" spans="1:5">
      <c r="A305" s="331" t="s">
        <v>502</v>
      </c>
      <c r="B305" s="326" t="s">
        <v>377</v>
      </c>
      <c r="C305" s="327" t="s">
        <v>584</v>
      </c>
      <c r="D305" s="328">
        <f>D306</f>
        <v>93839.200000000012</v>
      </c>
      <c r="E305" s="328">
        <f>E306</f>
        <v>93840.200000000012</v>
      </c>
    </row>
    <row r="306" spans="1:5" ht="26.4">
      <c r="A306" s="330" t="s">
        <v>27</v>
      </c>
      <c r="B306" s="286" t="s">
        <v>377</v>
      </c>
      <c r="C306" s="287" t="s">
        <v>5</v>
      </c>
      <c r="D306" s="325">
        <f>D307+D308</f>
        <v>93839.200000000012</v>
      </c>
      <c r="E306" s="325">
        <f>E307+E308</f>
        <v>93840.200000000012</v>
      </c>
    </row>
    <row r="307" spans="1:5">
      <c r="A307" s="330" t="s">
        <v>26</v>
      </c>
      <c r="B307" s="286" t="s">
        <v>377</v>
      </c>
      <c r="C307" s="287" t="s">
        <v>6</v>
      </c>
      <c r="D307" s="342">
        <f>55909.4</f>
        <v>55909.4</v>
      </c>
      <c r="E307" s="342">
        <f>55909.4</f>
        <v>55909.4</v>
      </c>
    </row>
    <row r="308" spans="1:5">
      <c r="A308" s="330" t="s">
        <v>41</v>
      </c>
      <c r="B308" s="286" t="s">
        <v>377</v>
      </c>
      <c r="C308" s="287" t="s">
        <v>40</v>
      </c>
      <c r="D308" s="342">
        <f>37929.8</f>
        <v>37929.800000000003</v>
      </c>
      <c r="E308" s="342">
        <f>37930.8</f>
        <v>37930.800000000003</v>
      </c>
    </row>
    <row r="309" spans="1:5">
      <c r="A309" s="331" t="s">
        <v>35</v>
      </c>
      <c r="B309" s="326" t="s">
        <v>378</v>
      </c>
      <c r="C309" s="327" t="s">
        <v>584</v>
      </c>
      <c r="D309" s="328">
        <f>D310</f>
        <v>44378.9</v>
      </c>
      <c r="E309" s="328">
        <f>E310</f>
        <v>44379.9</v>
      </c>
    </row>
    <row r="310" spans="1:5" ht="26.4">
      <c r="A310" s="330" t="s">
        <v>27</v>
      </c>
      <c r="B310" s="286" t="s">
        <v>378</v>
      </c>
      <c r="C310" s="287" t="s">
        <v>5</v>
      </c>
      <c r="D310" s="325">
        <f>D311+D312</f>
        <v>44378.9</v>
      </c>
      <c r="E310" s="325">
        <f>E311+E312</f>
        <v>44379.9</v>
      </c>
    </row>
    <row r="311" spans="1:5">
      <c r="A311" s="330" t="s">
        <v>26</v>
      </c>
      <c r="B311" s="286" t="s">
        <v>378</v>
      </c>
      <c r="C311" s="287" t="s">
        <v>6</v>
      </c>
      <c r="D311" s="342">
        <v>25049.9</v>
      </c>
      <c r="E311" s="342">
        <v>25049.9</v>
      </c>
    </row>
    <row r="312" spans="1:5">
      <c r="A312" s="330" t="s">
        <v>41</v>
      </c>
      <c r="B312" s="286" t="s">
        <v>378</v>
      </c>
      <c r="C312" s="287" t="s">
        <v>40</v>
      </c>
      <c r="D312" s="342">
        <v>19329</v>
      </c>
      <c r="E312" s="342">
        <v>19330</v>
      </c>
    </row>
    <row r="313" spans="1:5" ht="66">
      <c r="A313" s="331" t="s">
        <v>70</v>
      </c>
      <c r="B313" s="326" t="s">
        <v>379</v>
      </c>
      <c r="C313" s="327" t="s">
        <v>584</v>
      </c>
      <c r="D313" s="328">
        <f>D314</f>
        <v>307025</v>
      </c>
      <c r="E313" s="328">
        <f>E314</f>
        <v>307025</v>
      </c>
    </row>
    <row r="314" spans="1:5" ht="26.4">
      <c r="A314" s="330" t="s">
        <v>27</v>
      </c>
      <c r="B314" s="286" t="s">
        <v>379</v>
      </c>
      <c r="C314" s="287" t="s">
        <v>5</v>
      </c>
      <c r="D314" s="325">
        <f>D315+D316</f>
        <v>307025</v>
      </c>
      <c r="E314" s="325">
        <f>E315+E316</f>
        <v>307025</v>
      </c>
    </row>
    <row r="315" spans="1:5">
      <c r="A315" s="330" t="s">
        <v>26</v>
      </c>
      <c r="B315" s="286" t="s">
        <v>379</v>
      </c>
      <c r="C315" s="287" t="s">
        <v>6</v>
      </c>
      <c r="D315" s="342">
        <v>169709</v>
      </c>
      <c r="E315" s="342">
        <v>169709</v>
      </c>
    </row>
    <row r="316" spans="1:5">
      <c r="A316" s="330" t="s">
        <v>41</v>
      </c>
      <c r="B316" s="286" t="s">
        <v>379</v>
      </c>
      <c r="C316" s="287" t="s">
        <v>40</v>
      </c>
      <c r="D316" s="342">
        <v>137316</v>
      </c>
      <c r="E316" s="342">
        <v>137316</v>
      </c>
    </row>
    <row r="317" spans="1:5" ht="39.6">
      <c r="A317" s="331" t="s">
        <v>21</v>
      </c>
      <c r="B317" s="326" t="s">
        <v>444</v>
      </c>
      <c r="C317" s="327" t="s">
        <v>584</v>
      </c>
      <c r="D317" s="328">
        <f>D318+D320+D322</f>
        <v>25567</v>
      </c>
      <c r="E317" s="328">
        <f>E318+E320+E322</f>
        <v>25567</v>
      </c>
    </row>
    <row r="318" spans="1:5" ht="39.6">
      <c r="A318" s="330" t="s">
        <v>34</v>
      </c>
      <c r="B318" s="286" t="s">
        <v>444</v>
      </c>
      <c r="C318" s="287" t="s">
        <v>33</v>
      </c>
      <c r="D318" s="325">
        <f>D319</f>
        <v>935</v>
      </c>
      <c r="E318" s="325">
        <f>E319</f>
        <v>935</v>
      </c>
    </row>
    <row r="319" spans="1:5">
      <c r="A319" s="330" t="s">
        <v>38</v>
      </c>
      <c r="B319" s="286" t="s">
        <v>444</v>
      </c>
      <c r="C319" s="287" t="s">
        <v>37</v>
      </c>
      <c r="D319" s="342">
        <v>935</v>
      </c>
      <c r="E319" s="342">
        <v>935</v>
      </c>
    </row>
    <row r="320" spans="1:5">
      <c r="A320" s="330" t="s">
        <v>524</v>
      </c>
      <c r="B320" s="286" t="s">
        <v>444</v>
      </c>
      <c r="C320" s="287" t="s">
        <v>20</v>
      </c>
      <c r="D320" s="325">
        <f>D321</f>
        <v>244</v>
      </c>
      <c r="E320" s="325">
        <f>E321</f>
        <v>244</v>
      </c>
    </row>
    <row r="321" spans="1:5">
      <c r="A321" s="330" t="s">
        <v>36</v>
      </c>
      <c r="B321" s="286" t="s">
        <v>444</v>
      </c>
      <c r="C321" s="287" t="s">
        <v>19</v>
      </c>
      <c r="D321" s="325">
        <f>244</f>
        <v>244</v>
      </c>
      <c r="E321" s="325">
        <f>244</f>
        <v>244</v>
      </c>
    </row>
    <row r="322" spans="1:5">
      <c r="A322" s="330" t="s">
        <v>18</v>
      </c>
      <c r="B322" s="286" t="s">
        <v>444</v>
      </c>
      <c r="C322" s="287" t="s">
        <v>17</v>
      </c>
      <c r="D322" s="325">
        <f>D323</f>
        <v>24388</v>
      </c>
      <c r="E322" s="325">
        <f>E323</f>
        <v>24388</v>
      </c>
    </row>
    <row r="323" spans="1:5">
      <c r="A323" s="330" t="s">
        <v>16</v>
      </c>
      <c r="B323" s="286" t="s">
        <v>444</v>
      </c>
      <c r="C323" s="287" t="s">
        <v>15</v>
      </c>
      <c r="D323" s="325">
        <f>24388</f>
        <v>24388</v>
      </c>
      <c r="E323" s="325">
        <f>24388</f>
        <v>24388</v>
      </c>
    </row>
    <row r="324" spans="1:5">
      <c r="A324" s="331" t="s">
        <v>69</v>
      </c>
      <c r="B324" s="326" t="s">
        <v>380</v>
      </c>
      <c r="C324" s="327" t="s">
        <v>584</v>
      </c>
      <c r="D324" s="328">
        <f>D325</f>
        <v>2000</v>
      </c>
      <c r="E324" s="328">
        <f>E325</f>
        <v>2000</v>
      </c>
    </row>
    <row r="325" spans="1:5" ht="26.4">
      <c r="A325" s="330" t="s">
        <v>27</v>
      </c>
      <c r="B325" s="286" t="s">
        <v>380</v>
      </c>
      <c r="C325" s="287" t="s">
        <v>5</v>
      </c>
      <c r="D325" s="325">
        <f>D326+D327</f>
        <v>2000</v>
      </c>
      <c r="E325" s="325">
        <f>E326+E327</f>
        <v>2000</v>
      </c>
    </row>
    <row r="326" spans="1:5">
      <c r="A326" s="330" t="s">
        <v>26</v>
      </c>
      <c r="B326" s="286" t="s">
        <v>380</v>
      </c>
      <c r="C326" s="287" t="s">
        <v>6</v>
      </c>
      <c r="D326" s="342">
        <v>800</v>
      </c>
      <c r="E326" s="342">
        <v>800</v>
      </c>
    </row>
    <row r="327" spans="1:5">
      <c r="A327" s="330" t="s">
        <v>41</v>
      </c>
      <c r="B327" s="286" t="s">
        <v>380</v>
      </c>
      <c r="C327" s="287" t="s">
        <v>40</v>
      </c>
      <c r="D327" s="342">
        <v>1200</v>
      </c>
      <c r="E327" s="342">
        <v>1200</v>
      </c>
    </row>
    <row r="328" spans="1:5">
      <c r="A328" s="36" t="s">
        <v>50</v>
      </c>
      <c r="B328" s="556" t="s">
        <v>200</v>
      </c>
      <c r="C328" s="554"/>
      <c r="D328" s="555">
        <f>D329+D366</f>
        <v>1108872.2</v>
      </c>
      <c r="E328" s="555">
        <f>E329+E366</f>
        <v>1126043.1000000001</v>
      </c>
    </row>
    <row r="329" spans="1:5" ht="26.4">
      <c r="A329" s="17" t="s">
        <v>201</v>
      </c>
      <c r="B329" s="307" t="s">
        <v>202</v>
      </c>
      <c r="C329" s="287"/>
      <c r="D329" s="325">
        <f>D330+D333+D337+D341+D346+D350+D354+D358+D362</f>
        <v>668519.9</v>
      </c>
      <c r="E329" s="325">
        <f>E330+E333+E337+E341+E346+E350+E354+E358+E362</f>
        <v>668520.9</v>
      </c>
    </row>
    <row r="330" spans="1:5">
      <c r="A330" s="331" t="s">
        <v>502</v>
      </c>
      <c r="B330" s="326" t="s">
        <v>404</v>
      </c>
      <c r="C330" s="327" t="s">
        <v>584</v>
      </c>
      <c r="D330" s="328">
        <f>D331</f>
        <v>2891.9</v>
      </c>
      <c r="E330" s="328">
        <f>E331</f>
        <v>2892.9</v>
      </c>
    </row>
    <row r="331" spans="1:5" ht="26.4">
      <c r="A331" s="330" t="s">
        <v>27</v>
      </c>
      <c r="B331" s="286" t="s">
        <v>404</v>
      </c>
      <c r="C331" s="287" t="s">
        <v>5</v>
      </c>
      <c r="D331" s="325">
        <f>D332</f>
        <v>2891.9</v>
      </c>
      <c r="E331" s="325">
        <f>E332</f>
        <v>2892.9</v>
      </c>
    </row>
    <row r="332" spans="1:5">
      <c r="A332" s="330" t="s">
        <v>41</v>
      </c>
      <c r="B332" s="286" t="s">
        <v>404</v>
      </c>
      <c r="C332" s="287" t="s">
        <v>40</v>
      </c>
      <c r="D332" s="342">
        <f>2891.9</f>
        <v>2891.9</v>
      </c>
      <c r="E332" s="342">
        <f>2892.9</f>
        <v>2892.9</v>
      </c>
    </row>
    <row r="333" spans="1:5">
      <c r="A333" s="331" t="s">
        <v>35</v>
      </c>
      <c r="B333" s="326" t="s">
        <v>405</v>
      </c>
      <c r="C333" s="327" t="s">
        <v>584</v>
      </c>
      <c r="D333" s="328">
        <f>D334</f>
        <v>70760</v>
      </c>
      <c r="E333" s="328">
        <f>E334</f>
        <v>70760</v>
      </c>
    </row>
    <row r="334" spans="1:5" ht="26.4">
      <c r="A334" s="330" t="s">
        <v>27</v>
      </c>
      <c r="B334" s="286" t="s">
        <v>405</v>
      </c>
      <c r="C334" s="287" t="s">
        <v>5</v>
      </c>
      <c r="D334" s="325">
        <f>D335+D336</f>
        <v>70760</v>
      </c>
      <c r="E334" s="325">
        <f>E335+E336</f>
        <v>70760</v>
      </c>
    </row>
    <row r="335" spans="1:5">
      <c r="A335" s="330" t="s">
        <v>26</v>
      </c>
      <c r="B335" s="286" t="s">
        <v>405</v>
      </c>
      <c r="C335" s="287" t="s">
        <v>6</v>
      </c>
      <c r="D335" s="342">
        <f>54834.1</f>
        <v>54834.1</v>
      </c>
      <c r="E335" s="342">
        <f>54834.1</f>
        <v>54834.1</v>
      </c>
    </row>
    <row r="336" spans="1:5">
      <c r="A336" s="330" t="s">
        <v>41</v>
      </c>
      <c r="B336" s="286" t="s">
        <v>405</v>
      </c>
      <c r="C336" s="287" t="s">
        <v>40</v>
      </c>
      <c r="D336" s="342">
        <f>15925.9</f>
        <v>15925.9</v>
      </c>
      <c r="E336" s="342">
        <f>15925.9</f>
        <v>15925.9</v>
      </c>
    </row>
    <row r="337" spans="1:5">
      <c r="A337" s="331" t="s">
        <v>406</v>
      </c>
      <c r="B337" s="326" t="s">
        <v>407</v>
      </c>
      <c r="C337" s="327" t="s">
        <v>584</v>
      </c>
      <c r="D337" s="328">
        <f>D338</f>
        <v>3000</v>
      </c>
      <c r="E337" s="328">
        <f>E338</f>
        <v>3000</v>
      </c>
    </row>
    <row r="338" spans="1:5" ht="26.4">
      <c r="A338" s="330" t="s">
        <v>27</v>
      </c>
      <c r="B338" s="286" t="s">
        <v>407</v>
      </c>
      <c r="C338" s="287" t="s">
        <v>5</v>
      </c>
      <c r="D338" s="325">
        <f>D339+D340</f>
        <v>3000</v>
      </c>
      <c r="E338" s="325">
        <f>E339+E340</f>
        <v>3000</v>
      </c>
    </row>
    <row r="339" spans="1:5">
      <c r="A339" s="330" t="s">
        <v>26</v>
      </c>
      <c r="B339" s="286" t="s">
        <v>407</v>
      </c>
      <c r="C339" s="287" t="s">
        <v>6</v>
      </c>
      <c r="D339" s="342">
        <f>1270</f>
        <v>1270</v>
      </c>
      <c r="E339" s="342">
        <f>1270</f>
        <v>1270</v>
      </c>
    </row>
    <row r="340" spans="1:5">
      <c r="A340" s="330" t="s">
        <v>41</v>
      </c>
      <c r="B340" s="286" t="s">
        <v>407</v>
      </c>
      <c r="C340" s="287" t="s">
        <v>40</v>
      </c>
      <c r="D340" s="342">
        <f>1730</f>
        <v>1730</v>
      </c>
      <c r="E340" s="342">
        <f>1730</f>
        <v>1730</v>
      </c>
    </row>
    <row r="341" spans="1:5" ht="26.4">
      <c r="A341" s="331" t="s">
        <v>148</v>
      </c>
      <c r="B341" s="326" t="s">
        <v>203</v>
      </c>
      <c r="C341" s="327" t="s">
        <v>584</v>
      </c>
      <c r="D341" s="328">
        <f>D342+D344</f>
        <v>2844</v>
      </c>
      <c r="E341" s="328">
        <f>E342+E344</f>
        <v>2844</v>
      </c>
    </row>
    <row r="342" spans="1:5" ht="39.6">
      <c r="A342" s="330" t="s">
        <v>34</v>
      </c>
      <c r="B342" s="286" t="s">
        <v>203</v>
      </c>
      <c r="C342" s="287" t="s">
        <v>33</v>
      </c>
      <c r="D342" s="342">
        <f>D343</f>
        <v>2485.4</v>
      </c>
      <c r="E342" s="342">
        <f>E343</f>
        <v>2485.4</v>
      </c>
    </row>
    <row r="343" spans="1:5">
      <c r="A343" s="330" t="s">
        <v>38</v>
      </c>
      <c r="B343" s="286" t="s">
        <v>203</v>
      </c>
      <c r="C343" s="287" t="s">
        <v>37</v>
      </c>
      <c r="D343" s="342">
        <f>2485.4</f>
        <v>2485.4</v>
      </c>
      <c r="E343" s="342">
        <f>2485.4</f>
        <v>2485.4</v>
      </c>
    </row>
    <row r="344" spans="1:5">
      <c r="A344" s="330" t="s">
        <v>524</v>
      </c>
      <c r="B344" s="286" t="s">
        <v>203</v>
      </c>
      <c r="C344" s="287" t="s">
        <v>20</v>
      </c>
      <c r="D344" s="342">
        <f>D345</f>
        <v>358.6</v>
      </c>
      <c r="E344" s="342">
        <f>E345</f>
        <v>358.6</v>
      </c>
    </row>
    <row r="345" spans="1:5">
      <c r="A345" s="330" t="s">
        <v>36</v>
      </c>
      <c r="B345" s="286" t="s">
        <v>203</v>
      </c>
      <c r="C345" s="287" t="s">
        <v>19</v>
      </c>
      <c r="D345" s="342">
        <f>358.6</f>
        <v>358.6</v>
      </c>
      <c r="E345" s="342">
        <f>358.6</f>
        <v>358.6</v>
      </c>
    </row>
    <row r="346" spans="1:5" ht="79.2">
      <c r="A346" s="331" t="s">
        <v>63</v>
      </c>
      <c r="B346" s="326" t="s">
        <v>408</v>
      </c>
      <c r="C346" s="327" t="s">
        <v>584</v>
      </c>
      <c r="D346" s="328">
        <f>D347</f>
        <v>554395</v>
      </c>
      <c r="E346" s="328">
        <f>E347</f>
        <v>554395</v>
      </c>
    </row>
    <row r="347" spans="1:5" ht="26.4">
      <c r="A347" s="330" t="s">
        <v>27</v>
      </c>
      <c r="B347" s="286" t="s">
        <v>408</v>
      </c>
      <c r="C347" s="287" t="s">
        <v>5</v>
      </c>
      <c r="D347" s="325">
        <f>D348+D349</f>
        <v>554395</v>
      </c>
      <c r="E347" s="325">
        <f>E348+E349</f>
        <v>554395</v>
      </c>
    </row>
    <row r="348" spans="1:5">
      <c r="A348" s="330" t="s">
        <v>26</v>
      </c>
      <c r="B348" s="286" t="s">
        <v>408</v>
      </c>
      <c r="C348" s="287" t="s">
        <v>6</v>
      </c>
      <c r="D348" s="342">
        <f>451622</f>
        <v>451622</v>
      </c>
      <c r="E348" s="342">
        <f>451622</f>
        <v>451622</v>
      </c>
    </row>
    <row r="349" spans="1:5">
      <c r="A349" s="330" t="s">
        <v>41</v>
      </c>
      <c r="B349" s="286" t="s">
        <v>408</v>
      </c>
      <c r="C349" s="287" t="s">
        <v>40</v>
      </c>
      <c r="D349" s="342">
        <f>102773</f>
        <v>102773</v>
      </c>
      <c r="E349" s="342">
        <f>102773</f>
        <v>102773</v>
      </c>
    </row>
    <row r="350" spans="1:5" ht="52.8">
      <c r="A350" s="331" t="s">
        <v>62</v>
      </c>
      <c r="B350" s="326" t="s">
        <v>409</v>
      </c>
      <c r="C350" s="327" t="s">
        <v>584</v>
      </c>
      <c r="D350" s="328">
        <f>D351</f>
        <v>29819</v>
      </c>
      <c r="E350" s="328">
        <f>E351</f>
        <v>29819</v>
      </c>
    </row>
    <row r="351" spans="1:5" ht="26.4">
      <c r="A351" s="330" t="s">
        <v>27</v>
      </c>
      <c r="B351" s="286" t="s">
        <v>409</v>
      </c>
      <c r="C351" s="287" t="s">
        <v>5</v>
      </c>
      <c r="D351" s="325">
        <f>D352+D353</f>
        <v>29819</v>
      </c>
      <c r="E351" s="325">
        <f>E352+E353</f>
        <v>29819</v>
      </c>
    </row>
    <row r="352" spans="1:5">
      <c r="A352" s="330" t="s">
        <v>26</v>
      </c>
      <c r="B352" s="286" t="s">
        <v>409</v>
      </c>
      <c r="C352" s="287" t="s">
        <v>6</v>
      </c>
      <c r="D352" s="342">
        <f>23542.6</f>
        <v>23542.6</v>
      </c>
      <c r="E352" s="342">
        <f>23542.6</f>
        <v>23542.6</v>
      </c>
    </row>
    <row r="353" spans="1:5">
      <c r="A353" s="330" t="s">
        <v>41</v>
      </c>
      <c r="B353" s="286" t="s">
        <v>409</v>
      </c>
      <c r="C353" s="287" t="s">
        <v>40</v>
      </c>
      <c r="D353" s="342">
        <f>6276.4</f>
        <v>6276.4</v>
      </c>
      <c r="E353" s="342">
        <f>6276.4</f>
        <v>6276.4</v>
      </c>
    </row>
    <row r="354" spans="1:5" ht="39.6">
      <c r="A354" s="331" t="s">
        <v>61</v>
      </c>
      <c r="B354" s="326" t="s">
        <v>410</v>
      </c>
      <c r="C354" s="327" t="s">
        <v>584</v>
      </c>
      <c r="D354" s="328">
        <f>D355</f>
        <v>1234</v>
      </c>
      <c r="E354" s="328">
        <f>E355</f>
        <v>1234</v>
      </c>
    </row>
    <row r="355" spans="1:5" ht="26.4">
      <c r="A355" s="330" t="s">
        <v>27</v>
      </c>
      <c r="B355" s="286" t="s">
        <v>410</v>
      </c>
      <c r="C355" s="287" t="s">
        <v>5</v>
      </c>
      <c r="D355" s="325">
        <f>D356+D357</f>
        <v>1234</v>
      </c>
      <c r="E355" s="325">
        <f>E356+E357</f>
        <v>1234</v>
      </c>
    </row>
    <row r="356" spans="1:5">
      <c r="A356" s="330" t="s">
        <v>26</v>
      </c>
      <c r="B356" s="286" t="s">
        <v>410</v>
      </c>
      <c r="C356" s="287" t="s">
        <v>6</v>
      </c>
      <c r="D356" s="325">
        <f>1064</f>
        <v>1064</v>
      </c>
      <c r="E356" s="325">
        <f>1064</f>
        <v>1064</v>
      </c>
    </row>
    <row r="357" spans="1:5">
      <c r="A357" s="330" t="s">
        <v>41</v>
      </c>
      <c r="B357" s="286" t="s">
        <v>410</v>
      </c>
      <c r="C357" s="287" t="s">
        <v>40</v>
      </c>
      <c r="D357" s="325">
        <f>170</f>
        <v>170</v>
      </c>
      <c r="E357" s="325">
        <f>170</f>
        <v>170</v>
      </c>
    </row>
    <row r="358" spans="1:5" ht="26.4">
      <c r="A358" s="331" t="s">
        <v>500</v>
      </c>
      <c r="B358" s="326" t="s">
        <v>411</v>
      </c>
      <c r="C358" s="327" t="s">
        <v>584</v>
      </c>
      <c r="D358" s="328">
        <f>D359</f>
        <v>2176</v>
      </c>
      <c r="E358" s="328">
        <f>E359</f>
        <v>2176</v>
      </c>
    </row>
    <row r="359" spans="1:5" ht="26.4">
      <c r="A359" s="330" t="s">
        <v>27</v>
      </c>
      <c r="B359" s="286" t="s">
        <v>411</v>
      </c>
      <c r="C359" s="287" t="s">
        <v>5</v>
      </c>
      <c r="D359" s="325">
        <f>D360+D361</f>
        <v>2176</v>
      </c>
      <c r="E359" s="325">
        <f>E360+E361</f>
        <v>2176</v>
      </c>
    </row>
    <row r="360" spans="1:5">
      <c r="A360" s="330" t="s">
        <v>26</v>
      </c>
      <c r="B360" s="286" t="s">
        <v>411</v>
      </c>
      <c r="C360" s="287" t="s">
        <v>6</v>
      </c>
      <c r="D360" s="342">
        <f>1590</f>
        <v>1590</v>
      </c>
      <c r="E360" s="342">
        <f>1590</f>
        <v>1590</v>
      </c>
    </row>
    <row r="361" spans="1:5">
      <c r="A361" s="330" t="s">
        <v>41</v>
      </c>
      <c r="B361" s="286" t="s">
        <v>411</v>
      </c>
      <c r="C361" s="287" t="s">
        <v>40</v>
      </c>
      <c r="D361" s="342">
        <f>586</f>
        <v>586</v>
      </c>
      <c r="E361" s="342">
        <f>586</f>
        <v>586</v>
      </c>
    </row>
    <row r="362" spans="1:5" ht="26.4">
      <c r="A362" s="331" t="s">
        <v>533</v>
      </c>
      <c r="B362" s="326" t="s">
        <v>534</v>
      </c>
      <c r="C362" s="327" t="s">
        <v>584</v>
      </c>
      <c r="D362" s="343">
        <f>D363</f>
        <v>1400</v>
      </c>
      <c r="E362" s="343">
        <f>E363</f>
        <v>1400</v>
      </c>
    </row>
    <row r="363" spans="1:5" ht="26.4">
      <c r="A363" s="330" t="s">
        <v>27</v>
      </c>
      <c r="B363" s="286" t="s">
        <v>534</v>
      </c>
      <c r="C363" s="287" t="s">
        <v>5</v>
      </c>
      <c r="D363" s="342">
        <f>D364+D365</f>
        <v>1400</v>
      </c>
      <c r="E363" s="342">
        <f>E364+E365</f>
        <v>1400</v>
      </c>
    </row>
    <row r="364" spans="1:5">
      <c r="A364" s="330" t="s">
        <v>26</v>
      </c>
      <c r="B364" s="286" t="s">
        <v>534</v>
      </c>
      <c r="C364" s="287" t="s">
        <v>6</v>
      </c>
      <c r="D364" s="342">
        <v>980</v>
      </c>
      <c r="E364" s="342">
        <v>980</v>
      </c>
    </row>
    <row r="365" spans="1:5">
      <c r="A365" s="330" t="s">
        <v>41</v>
      </c>
      <c r="B365" s="286" t="s">
        <v>534</v>
      </c>
      <c r="C365" s="287" t="s">
        <v>40</v>
      </c>
      <c r="D365" s="342">
        <v>420</v>
      </c>
      <c r="E365" s="342">
        <v>420</v>
      </c>
    </row>
    <row r="366" spans="1:5" ht="24">
      <c r="A366" s="426" t="s">
        <v>1113</v>
      </c>
      <c r="B366" s="427" t="s">
        <v>1120</v>
      </c>
      <c r="C366" s="415" t="s">
        <v>584</v>
      </c>
      <c r="D366" s="416">
        <f t="shared" ref="D366:E368" si="14">D367</f>
        <v>440352.3</v>
      </c>
      <c r="E366" s="342">
        <f t="shared" si="14"/>
        <v>457522.2</v>
      </c>
    </row>
    <row r="367" spans="1:5" ht="24">
      <c r="A367" s="426" t="s">
        <v>1114</v>
      </c>
      <c r="B367" s="427" t="s">
        <v>1121</v>
      </c>
      <c r="C367" s="415" t="s">
        <v>584</v>
      </c>
      <c r="D367" s="416">
        <f t="shared" si="14"/>
        <v>440352.3</v>
      </c>
      <c r="E367" s="342">
        <f t="shared" si="14"/>
        <v>457522.2</v>
      </c>
    </row>
    <row r="368" spans="1:5">
      <c r="A368" s="426" t="s">
        <v>85</v>
      </c>
      <c r="B368" s="427" t="s">
        <v>1121</v>
      </c>
      <c r="C368" s="415" t="s">
        <v>84</v>
      </c>
      <c r="D368" s="416">
        <f t="shared" si="14"/>
        <v>440352.3</v>
      </c>
      <c r="E368" s="342">
        <f t="shared" si="14"/>
        <v>457522.2</v>
      </c>
    </row>
    <row r="369" spans="1:5" ht="48">
      <c r="A369" s="426" t="s">
        <v>1115</v>
      </c>
      <c r="B369" s="427" t="s">
        <v>1121</v>
      </c>
      <c r="C369" s="415" t="s">
        <v>1116</v>
      </c>
      <c r="D369" s="416">
        <v>440352.3</v>
      </c>
      <c r="E369" s="342">
        <v>457522.2</v>
      </c>
    </row>
    <row r="370" spans="1:5" ht="26.4">
      <c r="A370" s="552" t="s">
        <v>42</v>
      </c>
      <c r="B370" s="553" t="s">
        <v>412</v>
      </c>
      <c r="C370" s="554" t="s">
        <v>584</v>
      </c>
      <c r="D370" s="555">
        <f>D371+D386</f>
        <v>152408</v>
      </c>
      <c r="E370" s="555">
        <f>E371+E386</f>
        <v>152739.5</v>
      </c>
    </row>
    <row r="371" spans="1:5" ht="52.8">
      <c r="A371" s="330" t="s">
        <v>535</v>
      </c>
      <c r="B371" s="286" t="s">
        <v>445</v>
      </c>
      <c r="C371" s="287" t="s">
        <v>584</v>
      </c>
      <c r="D371" s="325">
        <f>D372+D375+D379+D383</f>
        <v>117541.3</v>
      </c>
      <c r="E371" s="325">
        <f>E372+E375+E379+E383</f>
        <v>117541.8</v>
      </c>
    </row>
    <row r="372" spans="1:5">
      <c r="A372" s="331" t="s">
        <v>64</v>
      </c>
      <c r="B372" s="326" t="s">
        <v>680</v>
      </c>
      <c r="C372" s="327"/>
      <c r="D372" s="328">
        <f>D373</f>
        <v>0</v>
      </c>
      <c r="E372" s="328">
        <f>E373</f>
        <v>0</v>
      </c>
    </row>
    <row r="373" spans="1:5" ht="26.4">
      <c r="A373" s="330" t="s">
        <v>27</v>
      </c>
      <c r="B373" s="286" t="s">
        <v>680</v>
      </c>
      <c r="C373" s="287">
        <v>600</v>
      </c>
      <c r="D373" s="325">
        <f>D374</f>
        <v>0</v>
      </c>
      <c r="E373" s="325">
        <f>E374</f>
        <v>0</v>
      </c>
    </row>
    <row r="374" spans="1:5">
      <c r="A374" s="330" t="s">
        <v>26</v>
      </c>
      <c r="B374" s="286" t="s">
        <v>680</v>
      </c>
      <c r="C374" s="287">
        <v>610</v>
      </c>
      <c r="D374" s="342"/>
      <c r="E374" s="342"/>
    </row>
    <row r="375" spans="1:5">
      <c r="A375" s="331" t="s">
        <v>502</v>
      </c>
      <c r="B375" s="326" t="s">
        <v>413</v>
      </c>
      <c r="C375" s="327" t="s">
        <v>584</v>
      </c>
      <c r="D375" s="328">
        <f>D376</f>
        <v>105664.4</v>
      </c>
      <c r="E375" s="328">
        <f>E376</f>
        <v>105664.4</v>
      </c>
    </row>
    <row r="376" spans="1:5" ht="26.4">
      <c r="A376" s="330" t="s">
        <v>27</v>
      </c>
      <c r="B376" s="286" t="s">
        <v>413</v>
      </c>
      <c r="C376" s="287" t="s">
        <v>5</v>
      </c>
      <c r="D376" s="325">
        <f>D377+D378</f>
        <v>105664.4</v>
      </c>
      <c r="E376" s="325">
        <f>E377+E378</f>
        <v>105664.4</v>
      </c>
    </row>
    <row r="377" spans="1:5">
      <c r="A377" s="330" t="s">
        <v>26</v>
      </c>
      <c r="B377" s="286" t="s">
        <v>413</v>
      </c>
      <c r="C377" s="287" t="s">
        <v>6</v>
      </c>
      <c r="D377" s="342">
        <f>10190.8+77802.9</f>
        <v>87993.7</v>
      </c>
      <c r="E377" s="342">
        <f>10190.8+77802.9</f>
        <v>87993.7</v>
      </c>
    </row>
    <row r="378" spans="1:5">
      <c r="A378" s="330" t="s">
        <v>41</v>
      </c>
      <c r="B378" s="286" t="s">
        <v>413</v>
      </c>
      <c r="C378" s="287" t="s">
        <v>40</v>
      </c>
      <c r="D378" s="342">
        <f>17670.7</f>
        <v>17670.7</v>
      </c>
      <c r="E378" s="342">
        <f>17670.7</f>
        <v>17670.7</v>
      </c>
    </row>
    <row r="379" spans="1:5">
      <c r="A379" s="331" t="s">
        <v>35</v>
      </c>
      <c r="B379" s="326" t="s">
        <v>414</v>
      </c>
      <c r="C379" s="327" t="s">
        <v>584</v>
      </c>
      <c r="D379" s="328">
        <f>D380</f>
        <v>11675.099999999999</v>
      </c>
      <c r="E379" s="328">
        <f>E380</f>
        <v>11675.099999999999</v>
      </c>
    </row>
    <row r="380" spans="1:5" ht="26.4">
      <c r="A380" s="330" t="s">
        <v>27</v>
      </c>
      <c r="B380" s="286" t="s">
        <v>414</v>
      </c>
      <c r="C380" s="287" t="s">
        <v>5</v>
      </c>
      <c r="D380" s="325">
        <f>D381+D382</f>
        <v>11675.099999999999</v>
      </c>
      <c r="E380" s="325">
        <f>E381+E382</f>
        <v>11675.099999999999</v>
      </c>
    </row>
    <row r="381" spans="1:5">
      <c r="A381" s="330" t="s">
        <v>26</v>
      </c>
      <c r="B381" s="286" t="s">
        <v>414</v>
      </c>
      <c r="C381" s="287" t="s">
        <v>6</v>
      </c>
      <c r="D381" s="342">
        <f>1000+10540.8</f>
        <v>11540.8</v>
      </c>
      <c r="E381" s="342">
        <f>1000+10540.8</f>
        <v>11540.8</v>
      </c>
    </row>
    <row r="382" spans="1:5">
      <c r="A382" s="330" t="s">
        <v>41</v>
      </c>
      <c r="B382" s="286" t="s">
        <v>414</v>
      </c>
      <c r="C382" s="287" t="s">
        <v>40</v>
      </c>
      <c r="D382" s="342">
        <f>134.3</f>
        <v>134.30000000000001</v>
      </c>
      <c r="E382" s="342">
        <f>134.3</f>
        <v>134.30000000000001</v>
      </c>
    </row>
    <row r="383" spans="1:5" ht="26.4">
      <c r="A383" s="331" t="s">
        <v>536</v>
      </c>
      <c r="B383" s="326" t="s">
        <v>415</v>
      </c>
      <c r="C383" s="327" t="s">
        <v>584</v>
      </c>
      <c r="D383" s="328">
        <f>D384</f>
        <v>201.8</v>
      </c>
      <c r="E383" s="328">
        <f>E384</f>
        <v>202.3</v>
      </c>
    </row>
    <row r="384" spans="1:5" ht="26.4">
      <c r="A384" s="330" t="s">
        <v>27</v>
      </c>
      <c r="B384" s="286" t="s">
        <v>415</v>
      </c>
      <c r="C384" s="287" t="s">
        <v>5</v>
      </c>
      <c r="D384" s="325">
        <f>D385</f>
        <v>201.8</v>
      </c>
      <c r="E384" s="325">
        <f>E385</f>
        <v>202.3</v>
      </c>
    </row>
    <row r="385" spans="1:5">
      <c r="A385" s="330" t="s">
        <v>26</v>
      </c>
      <c r="B385" s="286" t="s">
        <v>415</v>
      </c>
      <c r="C385" s="287" t="s">
        <v>6</v>
      </c>
      <c r="D385" s="342">
        <f>100+101.8</f>
        <v>201.8</v>
      </c>
      <c r="E385" s="342">
        <f>100+102.3</f>
        <v>202.3</v>
      </c>
    </row>
    <row r="386" spans="1:5" ht="26.4">
      <c r="A386" s="330" t="s">
        <v>416</v>
      </c>
      <c r="B386" s="286" t="s">
        <v>417</v>
      </c>
      <c r="C386" s="287" t="s">
        <v>584</v>
      </c>
      <c r="D386" s="325">
        <f>D387+D390+D393+D396</f>
        <v>34866.699999999997</v>
      </c>
      <c r="E386" s="325">
        <f>E387+E390+E393+E396</f>
        <v>35197.699999999997</v>
      </c>
    </row>
    <row r="387" spans="1:5">
      <c r="A387" s="331" t="s">
        <v>502</v>
      </c>
      <c r="B387" s="326" t="s">
        <v>418</v>
      </c>
      <c r="C387" s="327" t="s">
        <v>584</v>
      </c>
      <c r="D387" s="328">
        <f>D388</f>
        <v>18964.7</v>
      </c>
      <c r="E387" s="328">
        <f>E388</f>
        <v>18964.7</v>
      </c>
    </row>
    <row r="388" spans="1:5" ht="26.4">
      <c r="A388" s="330" t="s">
        <v>27</v>
      </c>
      <c r="B388" s="286" t="s">
        <v>418</v>
      </c>
      <c r="C388" s="287" t="s">
        <v>5</v>
      </c>
      <c r="D388" s="342">
        <f>D389</f>
        <v>18964.7</v>
      </c>
      <c r="E388" s="342">
        <f>E389</f>
        <v>18964.7</v>
      </c>
    </row>
    <row r="389" spans="1:5">
      <c r="A389" s="330" t="s">
        <v>41</v>
      </c>
      <c r="B389" s="286" t="s">
        <v>418</v>
      </c>
      <c r="C389" s="287" t="s">
        <v>40</v>
      </c>
      <c r="D389" s="342">
        <f>18964.7</f>
        <v>18964.7</v>
      </c>
      <c r="E389" s="342">
        <f>18964.7</f>
        <v>18964.7</v>
      </c>
    </row>
    <row r="390" spans="1:5">
      <c r="A390" s="331" t="s">
        <v>35</v>
      </c>
      <c r="B390" s="326" t="s">
        <v>419</v>
      </c>
      <c r="C390" s="327" t="s">
        <v>584</v>
      </c>
      <c r="D390" s="328">
        <f>D391</f>
        <v>5601</v>
      </c>
      <c r="E390" s="328">
        <f>E391</f>
        <v>5602</v>
      </c>
    </row>
    <row r="391" spans="1:5" ht="26.4">
      <c r="A391" s="330" t="s">
        <v>27</v>
      </c>
      <c r="B391" s="286" t="s">
        <v>419</v>
      </c>
      <c r="C391" s="287" t="s">
        <v>5</v>
      </c>
      <c r="D391" s="325">
        <f>D392</f>
        <v>5601</v>
      </c>
      <c r="E391" s="325">
        <f>E392</f>
        <v>5602</v>
      </c>
    </row>
    <row r="392" spans="1:5">
      <c r="A392" s="330" t="s">
        <v>41</v>
      </c>
      <c r="B392" s="286" t="s">
        <v>419</v>
      </c>
      <c r="C392" s="287" t="s">
        <v>40</v>
      </c>
      <c r="D392" s="342">
        <f>5601</f>
        <v>5601</v>
      </c>
      <c r="E392" s="342">
        <f>5602</f>
        <v>5602</v>
      </c>
    </row>
    <row r="393" spans="1:5">
      <c r="A393" s="331" t="s">
        <v>60</v>
      </c>
      <c r="B393" s="326" t="s">
        <v>420</v>
      </c>
      <c r="C393" s="327" t="s">
        <v>584</v>
      </c>
      <c r="D393" s="328">
        <f>D394</f>
        <v>40</v>
      </c>
      <c r="E393" s="328">
        <f>E394</f>
        <v>40</v>
      </c>
    </row>
    <row r="394" spans="1:5" ht="26.4">
      <c r="A394" s="330" t="s">
        <v>27</v>
      </c>
      <c r="B394" s="286" t="s">
        <v>420</v>
      </c>
      <c r="C394" s="287" t="s">
        <v>5</v>
      </c>
      <c r="D394" s="325">
        <f>D395</f>
        <v>40</v>
      </c>
      <c r="E394" s="325">
        <f>E395</f>
        <v>40</v>
      </c>
    </row>
    <row r="395" spans="1:5">
      <c r="A395" s="330" t="s">
        <v>41</v>
      </c>
      <c r="B395" s="286" t="s">
        <v>420</v>
      </c>
      <c r="C395" s="287" t="s">
        <v>40</v>
      </c>
      <c r="D395" s="342">
        <f>40</f>
        <v>40</v>
      </c>
      <c r="E395" s="342">
        <f>40</f>
        <v>40</v>
      </c>
    </row>
    <row r="396" spans="1:5" ht="39.6">
      <c r="A396" s="331" t="s">
        <v>59</v>
      </c>
      <c r="B396" s="326" t="s">
        <v>421</v>
      </c>
      <c r="C396" s="327" t="s">
        <v>584</v>
      </c>
      <c r="D396" s="328">
        <f>D397</f>
        <v>10261</v>
      </c>
      <c r="E396" s="328">
        <f>E397</f>
        <v>10591</v>
      </c>
    </row>
    <row r="397" spans="1:5" ht="26.4">
      <c r="A397" s="330" t="s">
        <v>27</v>
      </c>
      <c r="B397" s="286" t="s">
        <v>421</v>
      </c>
      <c r="C397" s="287" t="s">
        <v>5</v>
      </c>
      <c r="D397" s="325">
        <f>D398</f>
        <v>10261</v>
      </c>
      <c r="E397" s="325">
        <f>E398</f>
        <v>10591</v>
      </c>
    </row>
    <row r="398" spans="1:5">
      <c r="A398" s="330" t="s">
        <v>41</v>
      </c>
      <c r="B398" s="286" t="s">
        <v>421</v>
      </c>
      <c r="C398" s="287" t="s">
        <v>40</v>
      </c>
      <c r="D398" s="342">
        <f>10261</f>
        <v>10261</v>
      </c>
      <c r="E398" s="342">
        <f>10591</f>
        <v>10591</v>
      </c>
    </row>
    <row r="399" spans="1:5">
      <c r="A399" s="552" t="s">
        <v>49</v>
      </c>
      <c r="B399" s="553" t="s">
        <v>422</v>
      </c>
      <c r="C399" s="554" t="s">
        <v>584</v>
      </c>
      <c r="D399" s="555">
        <f>D400+D411</f>
        <v>37170.399999999994</v>
      </c>
      <c r="E399" s="555">
        <f>E400+E411</f>
        <v>37170.399999999994</v>
      </c>
    </row>
    <row r="400" spans="1:5" ht="26.4">
      <c r="A400" s="330" t="s">
        <v>423</v>
      </c>
      <c r="B400" s="286" t="s">
        <v>424</v>
      </c>
      <c r="C400" s="287" t="s">
        <v>584</v>
      </c>
      <c r="D400" s="325">
        <f>D401+D404</f>
        <v>9685</v>
      </c>
      <c r="E400" s="325">
        <f>E401+E404</f>
        <v>9685</v>
      </c>
    </row>
    <row r="401" spans="1:5">
      <c r="A401" s="331" t="s">
        <v>180</v>
      </c>
      <c r="B401" s="326" t="s">
        <v>425</v>
      </c>
      <c r="C401" s="327" t="s">
        <v>584</v>
      </c>
      <c r="D401" s="328">
        <f>D402</f>
        <v>500</v>
      </c>
      <c r="E401" s="328">
        <f>E402</f>
        <v>500</v>
      </c>
    </row>
    <row r="402" spans="1:5">
      <c r="A402" s="330" t="s">
        <v>524</v>
      </c>
      <c r="B402" s="286" t="s">
        <v>425</v>
      </c>
      <c r="C402" s="287" t="s">
        <v>20</v>
      </c>
      <c r="D402" s="325">
        <f>D403</f>
        <v>500</v>
      </c>
      <c r="E402" s="325">
        <f>E403</f>
        <v>500</v>
      </c>
    </row>
    <row r="403" spans="1:5">
      <c r="A403" s="330" t="s">
        <v>36</v>
      </c>
      <c r="B403" s="286" t="s">
        <v>425</v>
      </c>
      <c r="C403" s="287" t="s">
        <v>19</v>
      </c>
      <c r="D403" s="342">
        <f>500</f>
        <v>500</v>
      </c>
      <c r="E403" s="342">
        <f>500</f>
        <v>500</v>
      </c>
    </row>
    <row r="404" spans="1:5">
      <c r="A404" s="331" t="s">
        <v>39</v>
      </c>
      <c r="B404" s="326" t="s">
        <v>446</v>
      </c>
      <c r="C404" s="327" t="s">
        <v>584</v>
      </c>
      <c r="D404" s="328">
        <f>D405+D407+D409</f>
        <v>9185</v>
      </c>
      <c r="E404" s="328">
        <f>E405+E407+E409</f>
        <v>9185</v>
      </c>
    </row>
    <row r="405" spans="1:5" ht="39.6">
      <c r="A405" s="330" t="s">
        <v>34</v>
      </c>
      <c r="B405" s="286" t="s">
        <v>446</v>
      </c>
      <c r="C405" s="287" t="s">
        <v>33</v>
      </c>
      <c r="D405" s="342">
        <f>D406</f>
        <v>7337.5</v>
      </c>
      <c r="E405" s="342">
        <f>E406</f>
        <v>7337.5</v>
      </c>
    </row>
    <row r="406" spans="1:5">
      <c r="A406" s="330" t="s">
        <v>38</v>
      </c>
      <c r="B406" s="286" t="s">
        <v>446</v>
      </c>
      <c r="C406" s="287" t="s">
        <v>37</v>
      </c>
      <c r="D406" s="342">
        <f>7337.5</f>
        <v>7337.5</v>
      </c>
      <c r="E406" s="342">
        <f>7337.5</f>
        <v>7337.5</v>
      </c>
    </row>
    <row r="407" spans="1:5">
      <c r="A407" s="330" t="s">
        <v>524</v>
      </c>
      <c r="B407" s="286" t="s">
        <v>446</v>
      </c>
      <c r="C407" s="287" t="s">
        <v>20</v>
      </c>
      <c r="D407" s="325">
        <f>D408</f>
        <v>1815.5</v>
      </c>
      <c r="E407" s="325">
        <f>E408</f>
        <v>1815.5</v>
      </c>
    </row>
    <row r="408" spans="1:5">
      <c r="A408" s="330" t="s">
        <v>36</v>
      </c>
      <c r="B408" s="286" t="s">
        <v>446</v>
      </c>
      <c r="C408" s="287" t="s">
        <v>19</v>
      </c>
      <c r="D408" s="342">
        <f>1815.5</f>
        <v>1815.5</v>
      </c>
      <c r="E408" s="342">
        <f>1815.5</f>
        <v>1815.5</v>
      </c>
    </row>
    <row r="409" spans="1:5">
      <c r="A409" s="330" t="s">
        <v>30</v>
      </c>
      <c r="B409" s="286" t="s">
        <v>446</v>
      </c>
      <c r="C409" s="287" t="s">
        <v>4</v>
      </c>
      <c r="D409" s="325">
        <f>D410</f>
        <v>32</v>
      </c>
      <c r="E409" s="325">
        <f>E410</f>
        <v>32</v>
      </c>
    </row>
    <row r="410" spans="1:5">
      <c r="A410" s="330" t="s">
        <v>29</v>
      </c>
      <c r="B410" s="286" t="s">
        <v>446</v>
      </c>
      <c r="C410" s="287" t="s">
        <v>28</v>
      </c>
      <c r="D410" s="342">
        <f>32</f>
        <v>32</v>
      </c>
      <c r="E410" s="342">
        <f>32</f>
        <v>32</v>
      </c>
    </row>
    <row r="411" spans="1:5" ht="26.4">
      <c r="A411" s="330" t="s">
        <v>447</v>
      </c>
      <c r="B411" s="286" t="s">
        <v>448</v>
      </c>
      <c r="C411" s="287" t="s">
        <v>584</v>
      </c>
      <c r="D411" s="325">
        <f>D412+D417</f>
        <v>27485.399999999998</v>
      </c>
      <c r="E411" s="325">
        <f>E412+E417</f>
        <v>27485.399999999998</v>
      </c>
    </row>
    <row r="412" spans="1:5">
      <c r="A412" s="331" t="s">
        <v>502</v>
      </c>
      <c r="B412" s="326" t="s">
        <v>449</v>
      </c>
      <c r="C412" s="327" t="s">
        <v>584</v>
      </c>
      <c r="D412" s="328">
        <f>D413+D415</f>
        <v>24785.399999999998</v>
      </c>
      <c r="E412" s="328">
        <f>E413+E415</f>
        <v>24785.399999999998</v>
      </c>
    </row>
    <row r="413" spans="1:5" ht="39.6">
      <c r="A413" s="330" t="s">
        <v>34</v>
      </c>
      <c r="B413" s="286" t="s">
        <v>449</v>
      </c>
      <c r="C413" s="287" t="s">
        <v>33</v>
      </c>
      <c r="D413" s="325">
        <f>D414</f>
        <v>22753.1</v>
      </c>
      <c r="E413" s="325">
        <f>E414</f>
        <v>22753.1</v>
      </c>
    </row>
    <row r="414" spans="1:5">
      <c r="A414" s="330" t="s">
        <v>32</v>
      </c>
      <c r="B414" s="286" t="s">
        <v>449</v>
      </c>
      <c r="C414" s="287" t="s">
        <v>31</v>
      </c>
      <c r="D414" s="342">
        <f>22753.1</f>
        <v>22753.1</v>
      </c>
      <c r="E414" s="342">
        <f>22753.1</f>
        <v>22753.1</v>
      </c>
    </row>
    <row r="415" spans="1:5" ht="26.4">
      <c r="A415" s="330" t="s">
        <v>27</v>
      </c>
      <c r="B415" s="286" t="s">
        <v>449</v>
      </c>
      <c r="C415" s="287" t="s">
        <v>5</v>
      </c>
      <c r="D415" s="325">
        <f>D416</f>
        <v>2032.3</v>
      </c>
      <c r="E415" s="325">
        <f>E416</f>
        <v>2032.3</v>
      </c>
    </row>
    <row r="416" spans="1:5">
      <c r="A416" s="330" t="s">
        <v>26</v>
      </c>
      <c r="B416" s="286" t="s">
        <v>449</v>
      </c>
      <c r="C416" s="287" t="s">
        <v>6</v>
      </c>
      <c r="D416" s="342">
        <f>2032.3</f>
        <v>2032.3</v>
      </c>
      <c r="E416" s="342">
        <f>2032.3</f>
        <v>2032.3</v>
      </c>
    </row>
    <row r="417" spans="1:5">
      <c r="A417" s="331" t="s">
        <v>35</v>
      </c>
      <c r="B417" s="326" t="s">
        <v>450</v>
      </c>
      <c r="C417" s="327" t="s">
        <v>584</v>
      </c>
      <c r="D417" s="328">
        <f>D418+D420+D422</f>
        <v>2700</v>
      </c>
      <c r="E417" s="328">
        <f>E418+E420+E422</f>
        <v>2700</v>
      </c>
    </row>
    <row r="418" spans="1:5">
      <c r="A418" s="330" t="s">
        <v>524</v>
      </c>
      <c r="B418" s="286" t="s">
        <v>450</v>
      </c>
      <c r="C418" s="287" t="s">
        <v>20</v>
      </c>
      <c r="D418" s="325">
        <f>D419</f>
        <v>1897</v>
      </c>
      <c r="E418" s="325">
        <f>E419</f>
        <v>1897</v>
      </c>
    </row>
    <row r="419" spans="1:5">
      <c r="A419" s="330" t="s">
        <v>36</v>
      </c>
      <c r="B419" s="286" t="s">
        <v>450</v>
      </c>
      <c r="C419" s="287" t="s">
        <v>19</v>
      </c>
      <c r="D419" s="342">
        <f>1897</f>
        <v>1897</v>
      </c>
      <c r="E419" s="342">
        <f>1897</f>
        <v>1897</v>
      </c>
    </row>
    <row r="420" spans="1:5" ht="26.4">
      <c r="A420" s="330" t="s">
        <v>27</v>
      </c>
      <c r="B420" s="286" t="s">
        <v>450</v>
      </c>
      <c r="C420" s="287" t="s">
        <v>5</v>
      </c>
      <c r="D420" s="325">
        <f>D421</f>
        <v>800</v>
      </c>
      <c r="E420" s="325">
        <f>E421</f>
        <v>800</v>
      </c>
    </row>
    <row r="421" spans="1:5">
      <c r="A421" s="330" t="s">
        <v>26</v>
      </c>
      <c r="B421" s="286" t="s">
        <v>450</v>
      </c>
      <c r="C421" s="287" t="s">
        <v>6</v>
      </c>
      <c r="D421" s="342">
        <f>800</f>
        <v>800</v>
      </c>
      <c r="E421" s="342">
        <f>800</f>
        <v>800</v>
      </c>
    </row>
    <row r="422" spans="1:5">
      <c r="A422" s="330" t="s">
        <v>30</v>
      </c>
      <c r="B422" s="286" t="s">
        <v>450</v>
      </c>
      <c r="C422" s="287" t="s">
        <v>4</v>
      </c>
      <c r="D422" s="325">
        <f>D423</f>
        <v>3</v>
      </c>
      <c r="E422" s="325">
        <f>E423</f>
        <v>3</v>
      </c>
    </row>
    <row r="423" spans="1:5">
      <c r="A423" s="330" t="s">
        <v>29</v>
      </c>
      <c r="B423" s="286" t="s">
        <v>450</v>
      </c>
      <c r="C423" s="287" t="s">
        <v>28</v>
      </c>
      <c r="D423" s="342">
        <f>3</f>
        <v>3</v>
      </c>
      <c r="E423" s="342">
        <f>3</f>
        <v>3</v>
      </c>
    </row>
    <row r="424" spans="1:5">
      <c r="A424" s="329" t="s">
        <v>163</v>
      </c>
      <c r="B424" s="322" t="s">
        <v>235</v>
      </c>
      <c r="C424" s="323" t="s">
        <v>584</v>
      </c>
      <c r="D424" s="324">
        <f>D425+D435+D457</f>
        <v>19958.5</v>
      </c>
      <c r="E424" s="324">
        <f>E425+E435+E457</f>
        <v>19966.5</v>
      </c>
    </row>
    <row r="425" spans="1:5">
      <c r="A425" s="552" t="s">
        <v>236</v>
      </c>
      <c r="B425" s="553" t="s">
        <v>237</v>
      </c>
      <c r="C425" s="554" t="s">
        <v>584</v>
      </c>
      <c r="D425" s="555">
        <f>D426</f>
        <v>4085</v>
      </c>
      <c r="E425" s="555">
        <f>E426</f>
        <v>4085</v>
      </c>
    </row>
    <row r="426" spans="1:5" ht="26.4">
      <c r="A426" s="330" t="s">
        <v>984</v>
      </c>
      <c r="B426" s="286" t="s">
        <v>238</v>
      </c>
      <c r="C426" s="287" t="s">
        <v>584</v>
      </c>
      <c r="D426" s="325">
        <f>D427+D430</f>
        <v>4085</v>
      </c>
      <c r="E426" s="325">
        <f>E427+E430</f>
        <v>4085</v>
      </c>
    </row>
    <row r="427" spans="1:5">
      <c r="A427" s="331" t="s">
        <v>503</v>
      </c>
      <c r="B427" s="326" t="s">
        <v>239</v>
      </c>
      <c r="C427" s="327" t="s">
        <v>584</v>
      </c>
      <c r="D427" s="328">
        <f>D428</f>
        <v>3485</v>
      </c>
      <c r="E427" s="328">
        <f>E428</f>
        <v>3485</v>
      </c>
    </row>
    <row r="428" spans="1:5" ht="39.6">
      <c r="A428" s="330" t="s">
        <v>34</v>
      </c>
      <c r="B428" s="286" t="s">
        <v>239</v>
      </c>
      <c r="C428" s="287" t="s">
        <v>33</v>
      </c>
      <c r="D428" s="325">
        <f>D429</f>
        <v>3485</v>
      </c>
      <c r="E428" s="325">
        <f>E429</f>
        <v>3485</v>
      </c>
    </row>
    <row r="429" spans="1:5">
      <c r="A429" s="330" t="s">
        <v>32</v>
      </c>
      <c r="B429" s="286" t="s">
        <v>239</v>
      </c>
      <c r="C429" s="287" t="s">
        <v>31</v>
      </c>
      <c r="D429" s="342">
        <f>3485</f>
        <v>3485</v>
      </c>
      <c r="E429" s="342">
        <f>3485</f>
        <v>3485</v>
      </c>
    </row>
    <row r="430" spans="1:5">
      <c r="A430" s="331" t="s">
        <v>35</v>
      </c>
      <c r="B430" s="326" t="s">
        <v>240</v>
      </c>
      <c r="C430" s="327" t="s">
        <v>584</v>
      </c>
      <c r="D430" s="328">
        <f>D431</f>
        <v>600</v>
      </c>
      <c r="E430" s="328">
        <f>E431</f>
        <v>600</v>
      </c>
    </row>
    <row r="431" spans="1:5">
      <c r="A431" s="330" t="s">
        <v>524</v>
      </c>
      <c r="B431" s="286" t="s">
        <v>240</v>
      </c>
      <c r="C431" s="287" t="s">
        <v>20</v>
      </c>
      <c r="D431" s="325">
        <f>D432</f>
        <v>600</v>
      </c>
      <c r="E431" s="325">
        <f>E432</f>
        <v>600</v>
      </c>
    </row>
    <row r="432" spans="1:5">
      <c r="A432" s="330" t="s">
        <v>36</v>
      </c>
      <c r="B432" s="286" t="s">
        <v>240</v>
      </c>
      <c r="C432" s="287" t="s">
        <v>19</v>
      </c>
      <c r="D432" s="342">
        <f>600</f>
        <v>600</v>
      </c>
      <c r="E432" s="342">
        <f>600</f>
        <v>600</v>
      </c>
    </row>
    <row r="433" spans="1:5">
      <c r="A433" s="330" t="s">
        <v>30</v>
      </c>
      <c r="B433" s="286" t="s">
        <v>240</v>
      </c>
      <c r="C433" s="287" t="s">
        <v>4</v>
      </c>
      <c r="D433" s="342"/>
      <c r="E433" s="342"/>
    </row>
    <row r="434" spans="1:5">
      <c r="A434" s="330" t="s">
        <v>29</v>
      </c>
      <c r="B434" s="286" t="s">
        <v>240</v>
      </c>
      <c r="C434" s="287" t="s">
        <v>28</v>
      </c>
      <c r="D434" s="342"/>
      <c r="E434" s="342"/>
    </row>
    <row r="435" spans="1:5" ht="26.4">
      <c r="A435" s="552" t="s">
        <v>165</v>
      </c>
      <c r="B435" s="553" t="s">
        <v>308</v>
      </c>
      <c r="C435" s="554" t="s">
        <v>584</v>
      </c>
      <c r="D435" s="555">
        <f>D436+D440+D447</f>
        <v>4714.5</v>
      </c>
      <c r="E435" s="555">
        <f>E436+E440+E447</f>
        <v>4714.5</v>
      </c>
    </row>
    <row r="436" spans="1:5">
      <c r="A436" s="330" t="s">
        <v>309</v>
      </c>
      <c r="B436" s="286" t="s">
        <v>310</v>
      </c>
      <c r="C436" s="287" t="s">
        <v>584</v>
      </c>
      <c r="D436" s="325">
        <f t="shared" ref="D436:E438" si="15">D437</f>
        <v>300</v>
      </c>
      <c r="E436" s="325">
        <f t="shared" si="15"/>
        <v>300</v>
      </c>
    </row>
    <row r="437" spans="1:5">
      <c r="A437" s="331" t="s">
        <v>311</v>
      </c>
      <c r="B437" s="326" t="s">
        <v>312</v>
      </c>
      <c r="C437" s="327" t="s">
        <v>584</v>
      </c>
      <c r="D437" s="328">
        <f t="shared" si="15"/>
        <v>300</v>
      </c>
      <c r="E437" s="328">
        <f t="shared" si="15"/>
        <v>300</v>
      </c>
    </row>
    <row r="438" spans="1:5">
      <c r="A438" s="330" t="s">
        <v>524</v>
      </c>
      <c r="B438" s="286" t="s">
        <v>312</v>
      </c>
      <c r="C438" s="287" t="s">
        <v>20</v>
      </c>
      <c r="D438" s="325">
        <f t="shared" si="15"/>
        <v>300</v>
      </c>
      <c r="E438" s="325">
        <f t="shared" si="15"/>
        <v>300</v>
      </c>
    </row>
    <row r="439" spans="1:5">
      <c r="A439" s="330" t="s">
        <v>36</v>
      </c>
      <c r="B439" s="286" t="s">
        <v>312</v>
      </c>
      <c r="C439" s="287" t="s">
        <v>19</v>
      </c>
      <c r="D439" s="342">
        <f>300</f>
        <v>300</v>
      </c>
      <c r="E439" s="342">
        <f>300</f>
        <v>300</v>
      </c>
    </row>
    <row r="440" spans="1:5" ht="26.4">
      <c r="A440" s="330" t="s">
        <v>313</v>
      </c>
      <c r="B440" s="286" t="s">
        <v>314</v>
      </c>
      <c r="C440" s="287" t="s">
        <v>584</v>
      </c>
      <c r="D440" s="325">
        <f>D441+D444</f>
        <v>3314.5</v>
      </c>
      <c r="E440" s="325">
        <f>E441+E444</f>
        <v>3314.5</v>
      </c>
    </row>
    <row r="441" spans="1:5">
      <c r="A441" s="331" t="s">
        <v>502</v>
      </c>
      <c r="B441" s="326" t="s">
        <v>315</v>
      </c>
      <c r="C441" s="327" t="s">
        <v>584</v>
      </c>
      <c r="D441" s="328">
        <f>D442</f>
        <v>2314.5</v>
      </c>
      <c r="E441" s="328">
        <f>E442</f>
        <v>2314.5</v>
      </c>
    </row>
    <row r="442" spans="1:5" ht="26.4">
      <c r="A442" s="330" t="s">
        <v>27</v>
      </c>
      <c r="B442" s="286" t="s">
        <v>315</v>
      </c>
      <c r="C442" s="287" t="s">
        <v>5</v>
      </c>
      <c r="D442" s="325">
        <f>D443</f>
        <v>2314.5</v>
      </c>
      <c r="E442" s="325">
        <f>E443</f>
        <v>2314.5</v>
      </c>
    </row>
    <row r="443" spans="1:5">
      <c r="A443" s="330" t="s">
        <v>41</v>
      </c>
      <c r="B443" s="286" t="s">
        <v>315</v>
      </c>
      <c r="C443" s="287" t="s">
        <v>40</v>
      </c>
      <c r="D443" s="342">
        <f>2314.5</f>
        <v>2314.5</v>
      </c>
      <c r="E443" s="342">
        <f>2314.5</f>
        <v>2314.5</v>
      </c>
    </row>
    <row r="444" spans="1:5">
      <c r="A444" s="331" t="s">
        <v>35</v>
      </c>
      <c r="B444" s="326" t="s">
        <v>316</v>
      </c>
      <c r="C444" s="327" t="s">
        <v>584</v>
      </c>
      <c r="D444" s="328">
        <f>D445</f>
        <v>1000</v>
      </c>
      <c r="E444" s="328">
        <f>E445</f>
        <v>1000</v>
      </c>
    </row>
    <row r="445" spans="1:5" ht="26.4">
      <c r="A445" s="330" t="s">
        <v>27</v>
      </c>
      <c r="B445" s="286" t="s">
        <v>316</v>
      </c>
      <c r="C445" s="287" t="s">
        <v>5</v>
      </c>
      <c r="D445" s="325">
        <f>D446</f>
        <v>1000</v>
      </c>
      <c r="E445" s="325">
        <f>E446</f>
        <v>1000</v>
      </c>
    </row>
    <row r="446" spans="1:5">
      <c r="A446" s="330" t="s">
        <v>41</v>
      </c>
      <c r="B446" s="286" t="s">
        <v>316</v>
      </c>
      <c r="C446" s="287" t="s">
        <v>40</v>
      </c>
      <c r="D446" s="342">
        <f>1000</f>
        <v>1000</v>
      </c>
      <c r="E446" s="342">
        <f>1000</f>
        <v>1000</v>
      </c>
    </row>
    <row r="447" spans="1:5" ht="26.4">
      <c r="A447" s="330" t="s">
        <v>317</v>
      </c>
      <c r="B447" s="286" t="s">
        <v>318</v>
      </c>
      <c r="C447" s="287" t="s">
        <v>584</v>
      </c>
      <c r="D447" s="325">
        <f>D448+D451+D454</f>
        <v>1100</v>
      </c>
      <c r="E447" s="325">
        <f>E448+E451+E454</f>
        <v>1100</v>
      </c>
    </row>
    <row r="448" spans="1:5" ht="26.4">
      <c r="A448" s="331" t="s">
        <v>319</v>
      </c>
      <c r="B448" s="326" t="s">
        <v>320</v>
      </c>
      <c r="C448" s="327" t="s">
        <v>584</v>
      </c>
      <c r="D448" s="328">
        <f>D449</f>
        <v>850</v>
      </c>
      <c r="E448" s="328">
        <f>E449</f>
        <v>850</v>
      </c>
    </row>
    <row r="449" spans="1:5">
      <c r="A449" s="330" t="s">
        <v>30</v>
      </c>
      <c r="B449" s="286" t="s">
        <v>320</v>
      </c>
      <c r="C449" s="287" t="s">
        <v>4</v>
      </c>
      <c r="D449" s="325">
        <f>D450</f>
        <v>850</v>
      </c>
      <c r="E449" s="325">
        <f>E450</f>
        <v>850</v>
      </c>
    </row>
    <row r="450" spans="1:5" ht="26.4">
      <c r="A450" s="330" t="s">
        <v>544</v>
      </c>
      <c r="B450" s="286" t="s">
        <v>320</v>
      </c>
      <c r="C450" s="287" t="s">
        <v>10</v>
      </c>
      <c r="D450" s="342">
        <f>850</f>
        <v>850</v>
      </c>
      <c r="E450" s="342">
        <f>850</f>
        <v>850</v>
      </c>
    </row>
    <row r="451" spans="1:5" ht="52.8">
      <c r="A451" s="331" t="s">
        <v>504</v>
      </c>
      <c r="B451" s="326" t="s">
        <v>321</v>
      </c>
      <c r="C451" s="327" t="s">
        <v>584</v>
      </c>
      <c r="D451" s="328">
        <f>D452</f>
        <v>200</v>
      </c>
      <c r="E451" s="328">
        <f>E452</f>
        <v>200</v>
      </c>
    </row>
    <row r="452" spans="1:5">
      <c r="A452" s="330" t="s">
        <v>30</v>
      </c>
      <c r="B452" s="286" t="s">
        <v>321</v>
      </c>
      <c r="C452" s="287" t="s">
        <v>4</v>
      </c>
      <c r="D452" s="325">
        <f>D453</f>
        <v>200</v>
      </c>
      <c r="E452" s="325">
        <f>E453</f>
        <v>200</v>
      </c>
    </row>
    <row r="453" spans="1:5" ht="26.4">
      <c r="A453" s="330" t="s">
        <v>544</v>
      </c>
      <c r="B453" s="286" t="s">
        <v>321</v>
      </c>
      <c r="C453" s="287" t="s">
        <v>10</v>
      </c>
      <c r="D453" s="342">
        <f>200</f>
        <v>200</v>
      </c>
      <c r="E453" s="342">
        <f>200</f>
        <v>200</v>
      </c>
    </row>
    <row r="454" spans="1:5" ht="39.6">
      <c r="A454" s="331" t="s">
        <v>552</v>
      </c>
      <c r="B454" s="326" t="s">
        <v>553</v>
      </c>
      <c r="C454" s="327" t="s">
        <v>584</v>
      </c>
      <c r="D454" s="328">
        <f>D455</f>
        <v>50</v>
      </c>
      <c r="E454" s="328">
        <f>E455</f>
        <v>50</v>
      </c>
    </row>
    <row r="455" spans="1:5">
      <c r="A455" s="330" t="s">
        <v>30</v>
      </c>
      <c r="B455" s="286" t="s">
        <v>553</v>
      </c>
      <c r="C455" s="287" t="s">
        <v>4</v>
      </c>
      <c r="D455" s="325">
        <f>D456</f>
        <v>50</v>
      </c>
      <c r="E455" s="325">
        <f>E456</f>
        <v>50</v>
      </c>
    </row>
    <row r="456" spans="1:5" ht="26.4">
      <c r="A456" s="330" t="s">
        <v>544</v>
      </c>
      <c r="B456" s="286" t="s">
        <v>553</v>
      </c>
      <c r="C456" s="287" t="s">
        <v>10</v>
      </c>
      <c r="D456" s="342">
        <f>50</f>
        <v>50</v>
      </c>
      <c r="E456" s="342">
        <f>50</f>
        <v>50</v>
      </c>
    </row>
    <row r="457" spans="1:5" ht="26.4">
      <c r="A457" s="552" t="s">
        <v>164</v>
      </c>
      <c r="B457" s="553" t="s">
        <v>280</v>
      </c>
      <c r="C457" s="554" t="s">
        <v>584</v>
      </c>
      <c r="D457" s="555">
        <f>D458+D465</f>
        <v>11159</v>
      </c>
      <c r="E457" s="555">
        <f>E458+E465</f>
        <v>11167</v>
      </c>
    </row>
    <row r="458" spans="1:5">
      <c r="A458" s="330" t="s">
        <v>281</v>
      </c>
      <c r="B458" s="286" t="s">
        <v>282</v>
      </c>
      <c r="C458" s="287" t="s">
        <v>584</v>
      </c>
      <c r="D458" s="325">
        <f>D459+D462</f>
        <v>468</v>
      </c>
      <c r="E458" s="325">
        <f>E459+E462</f>
        <v>476</v>
      </c>
    </row>
    <row r="459" spans="1:5" ht="26.4">
      <c r="A459" s="331" t="s">
        <v>496</v>
      </c>
      <c r="B459" s="326" t="s">
        <v>717</v>
      </c>
      <c r="C459" s="327"/>
      <c r="D459" s="328">
        <f>D460</f>
        <v>300</v>
      </c>
      <c r="E459" s="328">
        <f>E460</f>
        <v>300</v>
      </c>
    </row>
    <row r="460" spans="1:5">
      <c r="A460" s="330" t="s">
        <v>30</v>
      </c>
      <c r="B460" s="286" t="s">
        <v>717</v>
      </c>
      <c r="C460" s="287" t="s">
        <v>4</v>
      </c>
      <c r="D460" s="325">
        <f>D461</f>
        <v>300</v>
      </c>
      <c r="E460" s="325">
        <f>E461</f>
        <v>300</v>
      </c>
    </row>
    <row r="461" spans="1:5" ht="26.4">
      <c r="A461" s="330" t="s">
        <v>544</v>
      </c>
      <c r="B461" s="286" t="s">
        <v>717</v>
      </c>
      <c r="C461" s="287" t="s">
        <v>10</v>
      </c>
      <c r="D461" s="342">
        <f>300</f>
        <v>300</v>
      </c>
      <c r="E461" s="342">
        <f>300</f>
        <v>300</v>
      </c>
    </row>
    <row r="462" spans="1:5" ht="39.6">
      <c r="A462" s="331" t="s">
        <v>966</v>
      </c>
      <c r="B462" s="326" t="s">
        <v>715</v>
      </c>
      <c r="C462" s="327"/>
      <c r="D462" s="328">
        <f>D463</f>
        <v>168</v>
      </c>
      <c r="E462" s="328">
        <f>E463</f>
        <v>176</v>
      </c>
    </row>
    <row r="463" spans="1:5">
      <c r="A463" s="330" t="s">
        <v>30</v>
      </c>
      <c r="B463" s="286" t="s">
        <v>715</v>
      </c>
      <c r="C463" s="287" t="s">
        <v>4</v>
      </c>
      <c r="D463" s="325">
        <f>D464</f>
        <v>168</v>
      </c>
      <c r="E463" s="325">
        <f>E464</f>
        <v>176</v>
      </c>
    </row>
    <row r="464" spans="1:5" ht="26.4">
      <c r="A464" s="330" t="s">
        <v>544</v>
      </c>
      <c r="B464" s="286" t="s">
        <v>715</v>
      </c>
      <c r="C464" s="287" t="s">
        <v>10</v>
      </c>
      <c r="D464" s="342">
        <v>168</v>
      </c>
      <c r="E464" s="342">
        <v>176</v>
      </c>
    </row>
    <row r="465" spans="1:5">
      <c r="A465" s="330" t="s">
        <v>352</v>
      </c>
      <c r="B465" s="286" t="s">
        <v>353</v>
      </c>
      <c r="C465" s="287" t="s">
        <v>584</v>
      </c>
      <c r="D465" s="325">
        <f>D466+D469+D472+D475+D478+D481</f>
        <v>10691</v>
      </c>
      <c r="E465" s="325">
        <f>E466+E469+E472+E475+E478+E481</f>
        <v>10691</v>
      </c>
    </row>
    <row r="466" spans="1:5">
      <c r="A466" s="331" t="s">
        <v>185</v>
      </c>
      <c r="B466" s="326" t="s">
        <v>354</v>
      </c>
      <c r="C466" s="327" t="s">
        <v>584</v>
      </c>
      <c r="D466" s="328">
        <f>D467</f>
        <v>4600</v>
      </c>
      <c r="E466" s="328">
        <f>E467</f>
        <v>4600</v>
      </c>
    </row>
    <row r="467" spans="1:5">
      <c r="A467" s="330" t="s">
        <v>524</v>
      </c>
      <c r="B467" s="286" t="s">
        <v>354</v>
      </c>
      <c r="C467" s="287" t="s">
        <v>20</v>
      </c>
      <c r="D467" s="325">
        <f>D468</f>
        <v>4600</v>
      </c>
      <c r="E467" s="325">
        <f>E468</f>
        <v>4600</v>
      </c>
    </row>
    <row r="468" spans="1:5">
      <c r="A468" s="330" t="s">
        <v>36</v>
      </c>
      <c r="B468" s="286" t="s">
        <v>354</v>
      </c>
      <c r="C468" s="287" t="s">
        <v>19</v>
      </c>
      <c r="D468" s="342">
        <f>4600</f>
        <v>4600</v>
      </c>
      <c r="E468" s="342">
        <f>4600</f>
        <v>4600</v>
      </c>
    </row>
    <row r="469" spans="1:5">
      <c r="A469" s="331" t="s">
        <v>186</v>
      </c>
      <c r="B469" s="326" t="s">
        <v>355</v>
      </c>
      <c r="C469" s="327" t="s">
        <v>584</v>
      </c>
      <c r="D469" s="328">
        <f>D470</f>
        <v>600</v>
      </c>
      <c r="E469" s="328">
        <f>E470</f>
        <v>600</v>
      </c>
    </row>
    <row r="470" spans="1:5">
      <c r="A470" s="330" t="s">
        <v>524</v>
      </c>
      <c r="B470" s="286" t="s">
        <v>355</v>
      </c>
      <c r="C470" s="287" t="s">
        <v>20</v>
      </c>
      <c r="D470" s="325">
        <f>D471</f>
        <v>600</v>
      </c>
      <c r="E470" s="325">
        <f>E471</f>
        <v>600</v>
      </c>
    </row>
    <row r="471" spans="1:5">
      <c r="A471" s="330" t="s">
        <v>36</v>
      </c>
      <c r="B471" s="286" t="s">
        <v>355</v>
      </c>
      <c r="C471" s="287" t="s">
        <v>19</v>
      </c>
      <c r="D471" s="342">
        <f>600</f>
        <v>600</v>
      </c>
      <c r="E471" s="342">
        <f>600</f>
        <v>600</v>
      </c>
    </row>
    <row r="472" spans="1:5">
      <c r="A472" s="331" t="s">
        <v>598</v>
      </c>
      <c r="B472" s="326" t="s">
        <v>599</v>
      </c>
      <c r="C472" s="327" t="s">
        <v>584</v>
      </c>
      <c r="D472" s="328">
        <f>D473</f>
        <v>500</v>
      </c>
      <c r="E472" s="328">
        <f>E473</f>
        <v>500</v>
      </c>
    </row>
    <row r="473" spans="1:5">
      <c r="A473" s="330" t="s">
        <v>524</v>
      </c>
      <c r="B473" s="286" t="s">
        <v>599</v>
      </c>
      <c r="C473" s="287" t="s">
        <v>20</v>
      </c>
      <c r="D473" s="325">
        <f>D474</f>
        <v>500</v>
      </c>
      <c r="E473" s="325">
        <f>E474</f>
        <v>500</v>
      </c>
    </row>
    <row r="474" spans="1:5">
      <c r="A474" s="330" t="s">
        <v>36</v>
      </c>
      <c r="B474" s="286" t="s">
        <v>599</v>
      </c>
      <c r="C474" s="287" t="s">
        <v>19</v>
      </c>
      <c r="D474" s="342">
        <f>500</f>
        <v>500</v>
      </c>
      <c r="E474" s="342">
        <f>500</f>
        <v>500</v>
      </c>
    </row>
    <row r="475" spans="1:5" ht="26.4">
      <c r="A475" s="331" t="s">
        <v>356</v>
      </c>
      <c r="B475" s="326" t="s">
        <v>357</v>
      </c>
      <c r="C475" s="327" t="s">
        <v>584</v>
      </c>
      <c r="D475" s="328">
        <f>D476</f>
        <v>300</v>
      </c>
      <c r="E475" s="328">
        <f>E476</f>
        <v>300</v>
      </c>
    </row>
    <row r="476" spans="1:5">
      <c r="A476" s="330" t="s">
        <v>524</v>
      </c>
      <c r="B476" s="286" t="s">
        <v>357</v>
      </c>
      <c r="C476" s="287" t="s">
        <v>20</v>
      </c>
      <c r="D476" s="325">
        <f>D477</f>
        <v>300</v>
      </c>
      <c r="E476" s="325">
        <f>E477</f>
        <v>300</v>
      </c>
    </row>
    <row r="477" spans="1:5">
      <c r="A477" s="330" t="s">
        <v>36</v>
      </c>
      <c r="B477" s="286" t="s">
        <v>357</v>
      </c>
      <c r="C477" s="287" t="s">
        <v>19</v>
      </c>
      <c r="D477" s="342">
        <f>300</f>
        <v>300</v>
      </c>
      <c r="E477" s="342">
        <f>300</f>
        <v>300</v>
      </c>
    </row>
    <row r="478" spans="1:5">
      <c r="A478" s="331" t="s">
        <v>502</v>
      </c>
      <c r="B478" s="326" t="s">
        <v>358</v>
      </c>
      <c r="C478" s="327" t="s">
        <v>584</v>
      </c>
      <c r="D478" s="328">
        <f>D479</f>
        <v>3891</v>
      </c>
      <c r="E478" s="328">
        <f>E479</f>
        <v>3891</v>
      </c>
    </row>
    <row r="479" spans="1:5" ht="39.6">
      <c r="A479" s="330" t="s">
        <v>34</v>
      </c>
      <c r="B479" s="286" t="s">
        <v>358</v>
      </c>
      <c r="C479" s="287" t="s">
        <v>33</v>
      </c>
      <c r="D479" s="325">
        <f>D480</f>
        <v>3891</v>
      </c>
      <c r="E479" s="325">
        <f>E480</f>
        <v>3891</v>
      </c>
    </row>
    <row r="480" spans="1:5">
      <c r="A480" s="330" t="s">
        <v>32</v>
      </c>
      <c r="B480" s="286" t="s">
        <v>358</v>
      </c>
      <c r="C480" s="287" t="s">
        <v>31</v>
      </c>
      <c r="D480" s="342">
        <f>3891</f>
        <v>3891</v>
      </c>
      <c r="E480" s="342">
        <f>3891</f>
        <v>3891</v>
      </c>
    </row>
    <row r="481" spans="1:5">
      <c r="A481" s="331" t="s">
        <v>35</v>
      </c>
      <c r="B481" s="326" t="s">
        <v>359</v>
      </c>
      <c r="C481" s="327" t="s">
        <v>584</v>
      </c>
      <c r="D481" s="328">
        <f>D482+D484</f>
        <v>800</v>
      </c>
      <c r="E481" s="328">
        <f>E482+E484</f>
        <v>800</v>
      </c>
    </row>
    <row r="482" spans="1:5">
      <c r="A482" s="330" t="s">
        <v>524</v>
      </c>
      <c r="B482" s="286" t="s">
        <v>359</v>
      </c>
      <c r="C482" s="287" t="s">
        <v>20</v>
      </c>
      <c r="D482" s="325">
        <f>D483</f>
        <v>600</v>
      </c>
      <c r="E482" s="325">
        <f>E483</f>
        <v>600</v>
      </c>
    </row>
    <row r="483" spans="1:5">
      <c r="A483" s="330" t="s">
        <v>36</v>
      </c>
      <c r="B483" s="286" t="s">
        <v>359</v>
      </c>
      <c r="C483" s="287" t="s">
        <v>19</v>
      </c>
      <c r="D483" s="342">
        <f>600</f>
        <v>600</v>
      </c>
      <c r="E483" s="342">
        <f>600</f>
        <v>600</v>
      </c>
    </row>
    <row r="484" spans="1:5">
      <c r="A484" s="330" t="s">
        <v>30</v>
      </c>
      <c r="B484" s="286" t="s">
        <v>359</v>
      </c>
      <c r="C484" s="287" t="s">
        <v>4</v>
      </c>
      <c r="D484" s="325">
        <f>D485</f>
        <v>200</v>
      </c>
      <c r="E484" s="325">
        <f>E485</f>
        <v>200</v>
      </c>
    </row>
    <row r="485" spans="1:5">
      <c r="A485" s="330" t="s">
        <v>29</v>
      </c>
      <c r="B485" s="286" t="s">
        <v>359</v>
      </c>
      <c r="C485" s="287" t="s">
        <v>28</v>
      </c>
      <c r="D485" s="342">
        <f>200</f>
        <v>200</v>
      </c>
      <c r="E485" s="342">
        <f>200</f>
        <v>200</v>
      </c>
    </row>
    <row r="486" spans="1:5" ht="26.4">
      <c r="A486" s="329" t="s">
        <v>149</v>
      </c>
      <c r="B486" s="322" t="s">
        <v>204</v>
      </c>
      <c r="C486" s="323" t="s">
        <v>584</v>
      </c>
      <c r="D486" s="324">
        <f>D487+D492</f>
        <v>5021.9000000000005</v>
      </c>
      <c r="E486" s="324">
        <f>E487+E492</f>
        <v>8944</v>
      </c>
    </row>
    <row r="487" spans="1:5">
      <c r="A487" s="552" t="s">
        <v>150</v>
      </c>
      <c r="B487" s="553" t="s">
        <v>205</v>
      </c>
      <c r="C487" s="554" t="s">
        <v>584</v>
      </c>
      <c r="D487" s="555">
        <f t="shared" ref="D487:E490" si="16">D488</f>
        <v>120</v>
      </c>
      <c r="E487" s="555">
        <f t="shared" si="16"/>
        <v>120</v>
      </c>
    </row>
    <row r="488" spans="1:5" ht="26.4">
      <c r="A488" s="330" t="s">
        <v>516</v>
      </c>
      <c r="B488" s="286" t="s">
        <v>523</v>
      </c>
      <c r="C488" s="287" t="s">
        <v>584</v>
      </c>
      <c r="D488" s="325">
        <f t="shared" si="16"/>
        <v>120</v>
      </c>
      <c r="E488" s="325">
        <f t="shared" si="16"/>
        <v>120</v>
      </c>
    </row>
    <row r="489" spans="1:5">
      <c r="A489" s="331" t="s">
        <v>180</v>
      </c>
      <c r="B489" s="326" t="s">
        <v>540</v>
      </c>
      <c r="C489" s="327" t="s">
        <v>584</v>
      </c>
      <c r="D489" s="328">
        <f t="shared" si="16"/>
        <v>120</v>
      </c>
      <c r="E489" s="328">
        <f t="shared" si="16"/>
        <v>120</v>
      </c>
    </row>
    <row r="490" spans="1:5">
      <c r="A490" s="330" t="s">
        <v>524</v>
      </c>
      <c r="B490" s="286" t="s">
        <v>540</v>
      </c>
      <c r="C490" s="287" t="s">
        <v>20</v>
      </c>
      <c r="D490" s="325">
        <f t="shared" si="16"/>
        <v>120</v>
      </c>
      <c r="E490" s="325">
        <f t="shared" si="16"/>
        <v>120</v>
      </c>
    </row>
    <row r="491" spans="1:5">
      <c r="A491" s="330" t="s">
        <v>36</v>
      </c>
      <c r="B491" s="286" t="s">
        <v>540</v>
      </c>
      <c r="C491" s="287" t="s">
        <v>19</v>
      </c>
      <c r="D491" s="342">
        <f>120</f>
        <v>120</v>
      </c>
      <c r="E491" s="342">
        <f>120</f>
        <v>120</v>
      </c>
    </row>
    <row r="492" spans="1:5">
      <c r="A492" s="36" t="s">
        <v>669</v>
      </c>
      <c r="B492" s="556" t="s">
        <v>666</v>
      </c>
      <c r="C492" s="557"/>
      <c r="D492" s="555">
        <f>D493+D497</f>
        <v>4901.9000000000005</v>
      </c>
      <c r="E492" s="555">
        <f>E493+E497</f>
        <v>8824</v>
      </c>
    </row>
    <row r="493" spans="1:5" ht="26.4">
      <c r="A493" s="17" t="s">
        <v>670</v>
      </c>
      <c r="B493" s="307" t="s">
        <v>667</v>
      </c>
      <c r="C493" s="310"/>
      <c r="D493" s="325">
        <f t="shared" ref="D493:E495" si="17">D494</f>
        <v>1023.1</v>
      </c>
      <c r="E493" s="325">
        <f t="shared" si="17"/>
        <v>2146</v>
      </c>
    </row>
    <row r="494" spans="1:5" ht="26.4">
      <c r="A494" s="308" t="s">
        <v>671</v>
      </c>
      <c r="B494" s="309" t="s">
        <v>668</v>
      </c>
      <c r="C494" s="320"/>
      <c r="D494" s="328">
        <f t="shared" si="17"/>
        <v>1023.1</v>
      </c>
      <c r="E494" s="328">
        <f t="shared" si="17"/>
        <v>2146</v>
      </c>
    </row>
    <row r="495" spans="1:5">
      <c r="A495" s="17" t="s">
        <v>18</v>
      </c>
      <c r="B495" s="307" t="s">
        <v>668</v>
      </c>
      <c r="C495" s="310">
        <v>300</v>
      </c>
      <c r="D495" s="325">
        <f t="shared" si="17"/>
        <v>1023.1</v>
      </c>
      <c r="E495" s="325">
        <f t="shared" si="17"/>
        <v>2146</v>
      </c>
    </row>
    <row r="496" spans="1:5">
      <c r="A496" s="17" t="s">
        <v>16</v>
      </c>
      <c r="B496" s="307" t="s">
        <v>668</v>
      </c>
      <c r="C496" s="310">
        <v>320</v>
      </c>
      <c r="D496" s="342">
        <f>1023.1</f>
        <v>1023.1</v>
      </c>
      <c r="E496" s="342">
        <f>2146</f>
        <v>2146</v>
      </c>
    </row>
    <row r="497" spans="1:5" ht="26.4">
      <c r="A497" s="308" t="s">
        <v>673</v>
      </c>
      <c r="B497" s="309" t="s">
        <v>672</v>
      </c>
      <c r="C497" s="320"/>
      <c r="D497" s="328">
        <f>D498</f>
        <v>3878.8</v>
      </c>
      <c r="E497" s="328">
        <f>E498</f>
        <v>6678</v>
      </c>
    </row>
    <row r="498" spans="1:5">
      <c r="A498" s="17" t="s">
        <v>18</v>
      </c>
      <c r="B498" s="307" t="s">
        <v>672</v>
      </c>
      <c r="C498" s="310">
        <v>300</v>
      </c>
      <c r="D498" s="325">
        <f>D499</f>
        <v>3878.8</v>
      </c>
      <c r="E498" s="325">
        <f>E499</f>
        <v>6678</v>
      </c>
    </row>
    <row r="499" spans="1:5">
      <c r="A499" s="17" t="s">
        <v>16</v>
      </c>
      <c r="B499" s="307" t="s">
        <v>672</v>
      </c>
      <c r="C499" s="310">
        <v>320</v>
      </c>
      <c r="D499" s="342">
        <f>3878.8</f>
        <v>3878.8</v>
      </c>
      <c r="E499" s="342">
        <f>6678</f>
        <v>6678</v>
      </c>
    </row>
    <row r="500" spans="1:5">
      <c r="A500" s="329" t="s">
        <v>47</v>
      </c>
      <c r="B500" s="322" t="s">
        <v>206</v>
      </c>
      <c r="C500" s="323" t="s">
        <v>584</v>
      </c>
      <c r="D500" s="324">
        <f>D501+D511+D552+D540+D557+D569+D599+D621+D628+D673</f>
        <v>270914.69999999995</v>
      </c>
      <c r="E500" s="324">
        <f>E501+E511+E552+E540+E557+E569+E599+E621+E628+E673</f>
        <v>270922.69999999995</v>
      </c>
    </row>
    <row r="501" spans="1:5" ht="39.6">
      <c r="A501" s="552" t="s">
        <v>542</v>
      </c>
      <c r="B501" s="553" t="s">
        <v>241</v>
      </c>
      <c r="C501" s="554" t="s">
        <v>584</v>
      </c>
      <c r="D501" s="555">
        <f>D502</f>
        <v>40736.5</v>
      </c>
      <c r="E501" s="555">
        <f>E502</f>
        <v>40736.5</v>
      </c>
    </row>
    <row r="502" spans="1:5" ht="52.8">
      <c r="A502" s="330" t="s">
        <v>242</v>
      </c>
      <c r="B502" s="286" t="s">
        <v>243</v>
      </c>
      <c r="C502" s="287" t="s">
        <v>584</v>
      </c>
      <c r="D502" s="325">
        <f>D503+D506</f>
        <v>40736.5</v>
      </c>
      <c r="E502" s="325">
        <f>E503+E506</f>
        <v>40736.5</v>
      </c>
    </row>
    <row r="503" spans="1:5">
      <c r="A503" s="331" t="s">
        <v>503</v>
      </c>
      <c r="B503" s="326" t="s">
        <v>244</v>
      </c>
      <c r="C503" s="327" t="s">
        <v>584</v>
      </c>
      <c r="D503" s="328">
        <f>D504</f>
        <v>32227.5</v>
      </c>
      <c r="E503" s="328">
        <f>E504</f>
        <v>32227.5</v>
      </c>
    </row>
    <row r="504" spans="1:5" ht="39.6">
      <c r="A504" s="330" t="s">
        <v>34</v>
      </c>
      <c r="B504" s="286" t="s">
        <v>244</v>
      </c>
      <c r="C504" s="287" t="s">
        <v>33</v>
      </c>
      <c r="D504" s="325">
        <f>D505</f>
        <v>32227.5</v>
      </c>
      <c r="E504" s="325">
        <f>E505</f>
        <v>32227.5</v>
      </c>
    </row>
    <row r="505" spans="1:5">
      <c r="A505" s="330" t="s">
        <v>32</v>
      </c>
      <c r="B505" s="286" t="s">
        <v>244</v>
      </c>
      <c r="C505" s="287" t="s">
        <v>31</v>
      </c>
      <c r="D505" s="342">
        <f>32227.5</f>
        <v>32227.5</v>
      </c>
      <c r="E505" s="342">
        <f>32227.5</f>
        <v>32227.5</v>
      </c>
    </row>
    <row r="506" spans="1:5">
      <c r="A506" s="331" t="s">
        <v>35</v>
      </c>
      <c r="B506" s="326" t="s">
        <v>245</v>
      </c>
      <c r="C506" s="327" t="s">
        <v>584</v>
      </c>
      <c r="D506" s="328">
        <f>D507+D509</f>
        <v>8509</v>
      </c>
      <c r="E506" s="328">
        <f>E507+E509</f>
        <v>8509</v>
      </c>
    </row>
    <row r="507" spans="1:5">
      <c r="A507" s="330" t="s">
        <v>524</v>
      </c>
      <c r="B507" s="286" t="s">
        <v>245</v>
      </c>
      <c r="C507" s="287" t="s">
        <v>20</v>
      </c>
      <c r="D507" s="325">
        <f>D508</f>
        <v>8258</v>
      </c>
      <c r="E507" s="325">
        <f>E508</f>
        <v>8258</v>
      </c>
    </row>
    <row r="508" spans="1:5">
      <c r="A508" s="330" t="s">
        <v>36</v>
      </c>
      <c r="B508" s="286" t="s">
        <v>245</v>
      </c>
      <c r="C508" s="287" t="s">
        <v>19</v>
      </c>
      <c r="D508" s="342">
        <f>8258</f>
        <v>8258</v>
      </c>
      <c r="E508" s="342">
        <f>8258</f>
        <v>8258</v>
      </c>
    </row>
    <row r="509" spans="1:5">
      <c r="A509" s="330" t="s">
        <v>30</v>
      </c>
      <c r="B509" s="286" t="s">
        <v>245</v>
      </c>
      <c r="C509" s="287" t="s">
        <v>4</v>
      </c>
      <c r="D509" s="325">
        <f>D510</f>
        <v>251</v>
      </c>
      <c r="E509" s="325">
        <f>E510</f>
        <v>251</v>
      </c>
    </row>
    <row r="510" spans="1:5">
      <c r="A510" s="330" t="s">
        <v>29</v>
      </c>
      <c r="B510" s="286" t="s">
        <v>245</v>
      </c>
      <c r="C510" s="287" t="s">
        <v>28</v>
      </c>
      <c r="D510" s="342">
        <f>251</f>
        <v>251</v>
      </c>
      <c r="E510" s="342">
        <f>251</f>
        <v>251</v>
      </c>
    </row>
    <row r="511" spans="1:5" ht="26.4">
      <c r="A511" s="552" t="s">
        <v>72</v>
      </c>
      <c r="B511" s="553" t="s">
        <v>298</v>
      </c>
      <c r="C511" s="554" t="s">
        <v>584</v>
      </c>
      <c r="D511" s="555">
        <f>D512+D516+D520+D524+D528+D532+D536</f>
        <v>10000.200000000001</v>
      </c>
      <c r="E511" s="555">
        <f>E512+E516+E520+E524+E528+E532+E536</f>
        <v>10000.200000000001</v>
      </c>
    </row>
    <row r="512" spans="1:5" ht="39.6">
      <c r="A512" s="330" t="s">
        <v>299</v>
      </c>
      <c r="B512" s="286" t="s">
        <v>300</v>
      </c>
      <c r="C512" s="287" t="s">
        <v>584</v>
      </c>
      <c r="D512" s="325">
        <f t="shared" ref="D512:E514" si="18">D513</f>
        <v>8284</v>
      </c>
      <c r="E512" s="325">
        <f t="shared" si="18"/>
        <v>8284</v>
      </c>
    </row>
    <row r="513" spans="1:5" ht="26.4">
      <c r="A513" s="331" t="s">
        <v>93</v>
      </c>
      <c r="B513" s="326" t="s">
        <v>301</v>
      </c>
      <c r="C513" s="327" t="s">
        <v>584</v>
      </c>
      <c r="D513" s="328">
        <f t="shared" si="18"/>
        <v>8284</v>
      </c>
      <c r="E513" s="328">
        <f t="shared" si="18"/>
        <v>8284</v>
      </c>
    </row>
    <row r="514" spans="1:5">
      <c r="A514" s="330" t="s">
        <v>524</v>
      </c>
      <c r="B514" s="286" t="s">
        <v>301</v>
      </c>
      <c r="C514" s="287" t="s">
        <v>20</v>
      </c>
      <c r="D514" s="325">
        <f t="shared" si="18"/>
        <v>8284</v>
      </c>
      <c r="E514" s="325">
        <f t="shared" si="18"/>
        <v>8284</v>
      </c>
    </row>
    <row r="515" spans="1:5">
      <c r="A515" s="330" t="s">
        <v>36</v>
      </c>
      <c r="B515" s="286" t="s">
        <v>301</v>
      </c>
      <c r="C515" s="287" t="s">
        <v>19</v>
      </c>
      <c r="D515" s="325">
        <f>2668.6+649.4+4966</f>
        <v>8284</v>
      </c>
      <c r="E515" s="325">
        <f>2668.6+649.4+4966</f>
        <v>8284</v>
      </c>
    </row>
    <row r="516" spans="1:5" ht="26.4">
      <c r="A516" s="330" t="s">
        <v>947</v>
      </c>
      <c r="B516" s="286" t="s">
        <v>302</v>
      </c>
      <c r="C516" s="287" t="s">
        <v>584</v>
      </c>
      <c r="D516" s="342">
        <f t="shared" ref="D516:E518" si="19">D517</f>
        <v>384.5</v>
      </c>
      <c r="E516" s="342">
        <f t="shared" si="19"/>
        <v>384.5</v>
      </c>
    </row>
    <row r="517" spans="1:5" ht="26.4">
      <c r="A517" s="331" t="s">
        <v>137</v>
      </c>
      <c r="B517" s="326" t="s">
        <v>303</v>
      </c>
      <c r="C517" s="327" t="s">
        <v>584</v>
      </c>
      <c r="D517" s="328">
        <f t="shared" si="19"/>
        <v>384.5</v>
      </c>
      <c r="E517" s="328">
        <f t="shared" si="19"/>
        <v>384.5</v>
      </c>
    </row>
    <row r="518" spans="1:5">
      <c r="A518" s="330" t="s">
        <v>524</v>
      </c>
      <c r="B518" s="286" t="s">
        <v>303</v>
      </c>
      <c r="C518" s="287" t="s">
        <v>20</v>
      </c>
      <c r="D518" s="325">
        <f t="shared" si="19"/>
        <v>384.5</v>
      </c>
      <c r="E518" s="325">
        <f t="shared" si="19"/>
        <v>384.5</v>
      </c>
    </row>
    <row r="519" spans="1:5">
      <c r="A519" s="330" t="s">
        <v>36</v>
      </c>
      <c r="B519" s="286" t="s">
        <v>303</v>
      </c>
      <c r="C519" s="287" t="s">
        <v>19</v>
      </c>
      <c r="D519" s="325">
        <f>74.4+110.1+200</f>
        <v>384.5</v>
      </c>
      <c r="E519" s="325">
        <f>74.4+110.1+200</f>
        <v>384.5</v>
      </c>
    </row>
    <row r="520" spans="1:5" ht="39.6">
      <c r="A520" s="330" t="s">
        <v>527</v>
      </c>
      <c r="B520" s="286" t="s">
        <v>304</v>
      </c>
      <c r="C520" s="287" t="s">
        <v>584</v>
      </c>
      <c r="D520" s="325">
        <f t="shared" ref="D520:E522" si="20">D521</f>
        <v>481.7</v>
      </c>
      <c r="E520" s="325">
        <f t="shared" si="20"/>
        <v>481.7</v>
      </c>
    </row>
    <row r="521" spans="1:5" ht="26.4">
      <c r="A521" s="331" t="s">
        <v>137</v>
      </c>
      <c r="B521" s="326" t="s">
        <v>305</v>
      </c>
      <c r="C521" s="327" t="s">
        <v>584</v>
      </c>
      <c r="D521" s="328">
        <f t="shared" si="20"/>
        <v>481.7</v>
      </c>
      <c r="E521" s="328">
        <f t="shared" si="20"/>
        <v>481.7</v>
      </c>
    </row>
    <row r="522" spans="1:5">
      <c r="A522" s="330" t="s">
        <v>524</v>
      </c>
      <c r="B522" s="286" t="s">
        <v>305</v>
      </c>
      <c r="C522" s="287" t="s">
        <v>20</v>
      </c>
      <c r="D522" s="325">
        <f t="shared" si="20"/>
        <v>481.7</v>
      </c>
      <c r="E522" s="325">
        <f t="shared" si="20"/>
        <v>481.7</v>
      </c>
    </row>
    <row r="523" spans="1:5">
      <c r="A523" s="330" t="s">
        <v>36</v>
      </c>
      <c r="B523" s="286" t="s">
        <v>305</v>
      </c>
      <c r="C523" s="287" t="s">
        <v>19</v>
      </c>
      <c r="D523" s="325">
        <f>36+20.7+425</f>
        <v>481.7</v>
      </c>
      <c r="E523" s="325">
        <f>36+20.7+425</f>
        <v>481.7</v>
      </c>
    </row>
    <row r="524" spans="1:5" ht="26.4">
      <c r="A524" s="330" t="s">
        <v>618</v>
      </c>
      <c r="B524" s="286" t="s">
        <v>616</v>
      </c>
      <c r="C524" s="287"/>
      <c r="D524" s="325">
        <f t="shared" ref="D524:E526" si="21">D525</f>
        <v>300</v>
      </c>
      <c r="E524" s="325">
        <f t="shared" si="21"/>
        <v>300</v>
      </c>
    </row>
    <row r="525" spans="1:5" ht="26.4">
      <c r="A525" s="331" t="s">
        <v>137</v>
      </c>
      <c r="B525" s="326" t="s">
        <v>617</v>
      </c>
      <c r="C525" s="327"/>
      <c r="D525" s="328">
        <f t="shared" si="21"/>
        <v>300</v>
      </c>
      <c r="E525" s="328">
        <f t="shared" si="21"/>
        <v>300</v>
      </c>
    </row>
    <row r="526" spans="1:5">
      <c r="A526" s="330" t="s">
        <v>524</v>
      </c>
      <c r="B526" s="286" t="s">
        <v>617</v>
      </c>
      <c r="C526" s="287" t="s">
        <v>20</v>
      </c>
      <c r="D526" s="325">
        <f t="shared" si="21"/>
        <v>300</v>
      </c>
      <c r="E526" s="325">
        <f t="shared" si="21"/>
        <v>300</v>
      </c>
    </row>
    <row r="527" spans="1:5">
      <c r="A527" s="330" t="s">
        <v>36</v>
      </c>
      <c r="B527" s="286" t="s">
        <v>617</v>
      </c>
      <c r="C527" s="287" t="s">
        <v>19</v>
      </c>
      <c r="D527" s="325">
        <v>300</v>
      </c>
      <c r="E527" s="325">
        <v>300</v>
      </c>
    </row>
    <row r="528" spans="1:5" ht="26.4">
      <c r="A528" s="17" t="s">
        <v>622</v>
      </c>
      <c r="B528" s="286" t="s">
        <v>620</v>
      </c>
      <c r="C528" s="287"/>
      <c r="D528" s="325">
        <f t="shared" ref="D528:E530" si="22">D529</f>
        <v>300</v>
      </c>
      <c r="E528" s="325">
        <f t="shared" si="22"/>
        <v>300</v>
      </c>
    </row>
    <row r="529" spans="1:5" ht="26.4">
      <c r="A529" s="308" t="s">
        <v>137</v>
      </c>
      <c r="B529" s="326" t="s">
        <v>621</v>
      </c>
      <c r="C529" s="327"/>
      <c r="D529" s="328">
        <f t="shared" si="22"/>
        <v>300</v>
      </c>
      <c r="E529" s="328">
        <f t="shared" si="22"/>
        <v>300</v>
      </c>
    </row>
    <row r="530" spans="1:5">
      <c r="A530" s="330" t="s">
        <v>524</v>
      </c>
      <c r="B530" s="286" t="s">
        <v>621</v>
      </c>
      <c r="C530" s="287">
        <v>200</v>
      </c>
      <c r="D530" s="325">
        <f t="shared" si="22"/>
        <v>300</v>
      </c>
      <c r="E530" s="325">
        <f t="shared" si="22"/>
        <v>300</v>
      </c>
    </row>
    <row r="531" spans="1:5">
      <c r="A531" s="330" t="s">
        <v>36</v>
      </c>
      <c r="B531" s="286" t="s">
        <v>621</v>
      </c>
      <c r="C531" s="287">
        <v>240</v>
      </c>
      <c r="D531" s="325">
        <v>300</v>
      </c>
      <c r="E531" s="325">
        <v>300</v>
      </c>
    </row>
    <row r="532" spans="1:5" ht="26.4">
      <c r="A532" s="330" t="s">
        <v>306</v>
      </c>
      <c r="B532" s="286" t="s">
        <v>307</v>
      </c>
      <c r="C532" s="287" t="s">
        <v>584</v>
      </c>
      <c r="D532" s="325">
        <f t="shared" ref="D532:E534" si="23">D533</f>
        <v>250</v>
      </c>
      <c r="E532" s="325">
        <f t="shared" si="23"/>
        <v>250</v>
      </c>
    </row>
    <row r="533" spans="1:5" ht="26.4">
      <c r="A533" s="331" t="s">
        <v>967</v>
      </c>
      <c r="B533" s="326" t="s">
        <v>623</v>
      </c>
      <c r="C533" s="327" t="s">
        <v>584</v>
      </c>
      <c r="D533" s="328">
        <f t="shared" si="23"/>
        <v>250</v>
      </c>
      <c r="E533" s="328">
        <f t="shared" si="23"/>
        <v>250</v>
      </c>
    </row>
    <row r="534" spans="1:5">
      <c r="A534" s="330" t="s">
        <v>524</v>
      </c>
      <c r="B534" s="286" t="s">
        <v>623</v>
      </c>
      <c r="C534" s="287" t="s">
        <v>20</v>
      </c>
      <c r="D534" s="325">
        <f t="shared" si="23"/>
        <v>250</v>
      </c>
      <c r="E534" s="325">
        <f t="shared" si="23"/>
        <v>250</v>
      </c>
    </row>
    <row r="535" spans="1:5">
      <c r="A535" s="330" t="s">
        <v>36</v>
      </c>
      <c r="B535" s="286" t="s">
        <v>623</v>
      </c>
      <c r="C535" s="287" t="s">
        <v>19</v>
      </c>
      <c r="D535" s="342">
        <v>250</v>
      </c>
      <c r="E535" s="342">
        <v>250</v>
      </c>
    </row>
    <row r="536" spans="1:5" ht="26.4">
      <c r="A536" s="330" t="s">
        <v>968</v>
      </c>
      <c r="B536" s="286" t="s">
        <v>900</v>
      </c>
      <c r="C536" s="287"/>
      <c r="D536" s="342">
        <f t="shared" ref="D536:E538" si="24">D537</f>
        <v>0</v>
      </c>
      <c r="E536" s="342">
        <f t="shared" si="24"/>
        <v>0</v>
      </c>
    </row>
    <row r="537" spans="1:5" ht="26.4">
      <c r="A537" s="331" t="s">
        <v>997</v>
      </c>
      <c r="B537" s="326" t="s">
        <v>901</v>
      </c>
      <c r="C537" s="327"/>
      <c r="D537" s="328">
        <f t="shared" si="24"/>
        <v>0</v>
      </c>
      <c r="E537" s="328">
        <f t="shared" si="24"/>
        <v>0</v>
      </c>
    </row>
    <row r="538" spans="1:5">
      <c r="A538" s="330" t="s">
        <v>524</v>
      </c>
      <c r="B538" s="286" t="s">
        <v>901</v>
      </c>
      <c r="C538" s="287">
        <v>200</v>
      </c>
      <c r="D538" s="325">
        <f t="shared" si="24"/>
        <v>0</v>
      </c>
      <c r="E538" s="325">
        <f t="shared" si="24"/>
        <v>0</v>
      </c>
    </row>
    <row r="539" spans="1:5">
      <c r="A539" s="330" t="s">
        <v>36</v>
      </c>
      <c r="B539" s="286" t="s">
        <v>901</v>
      </c>
      <c r="C539" s="287">
        <v>240</v>
      </c>
      <c r="D539" s="342">
        <v>0</v>
      </c>
      <c r="E539" s="342">
        <v>0</v>
      </c>
    </row>
    <row r="540" spans="1:5" ht="26.4">
      <c r="A540" s="552" t="s">
        <v>46</v>
      </c>
      <c r="B540" s="553" t="s">
        <v>207</v>
      </c>
      <c r="C540" s="554" t="s">
        <v>584</v>
      </c>
      <c r="D540" s="555">
        <f>D541+D548</f>
        <v>8106</v>
      </c>
      <c r="E540" s="555">
        <f>E541+E548</f>
        <v>8106</v>
      </c>
    </row>
    <row r="541" spans="1:5">
      <c r="A541" s="330" t="s">
        <v>208</v>
      </c>
      <c r="B541" s="286" t="s">
        <v>209</v>
      </c>
      <c r="C541" s="287" t="s">
        <v>584</v>
      </c>
      <c r="D541" s="325">
        <f>D542+D545</f>
        <v>7500</v>
      </c>
      <c r="E541" s="325">
        <f>E542+E545</f>
        <v>7500</v>
      </c>
    </row>
    <row r="542" spans="1:5">
      <c r="A542" s="331" t="s">
        <v>189</v>
      </c>
      <c r="B542" s="326" t="s">
        <v>210</v>
      </c>
      <c r="C542" s="327" t="s">
        <v>584</v>
      </c>
      <c r="D542" s="328">
        <f>D543</f>
        <v>500</v>
      </c>
      <c r="E542" s="328">
        <f>E543</f>
        <v>500</v>
      </c>
    </row>
    <row r="543" spans="1:5">
      <c r="A543" s="330" t="s">
        <v>524</v>
      </c>
      <c r="B543" s="286" t="s">
        <v>210</v>
      </c>
      <c r="C543" s="287" t="s">
        <v>20</v>
      </c>
      <c r="D543" s="325">
        <f>D544</f>
        <v>500</v>
      </c>
      <c r="E543" s="325">
        <f>E544</f>
        <v>500</v>
      </c>
    </row>
    <row r="544" spans="1:5">
      <c r="A544" s="330" t="s">
        <v>36</v>
      </c>
      <c r="B544" s="286" t="s">
        <v>210</v>
      </c>
      <c r="C544" s="287" t="s">
        <v>19</v>
      </c>
      <c r="D544" s="342">
        <f>500</f>
        <v>500</v>
      </c>
      <c r="E544" s="342">
        <f>500</f>
        <v>500</v>
      </c>
    </row>
    <row r="545" spans="1:5">
      <c r="A545" s="331" t="s">
        <v>167</v>
      </c>
      <c r="B545" s="326" t="s">
        <v>468</v>
      </c>
      <c r="C545" s="327" t="s">
        <v>584</v>
      </c>
      <c r="D545" s="328">
        <f>D546</f>
        <v>7000</v>
      </c>
      <c r="E545" s="328">
        <f>E546</f>
        <v>7000</v>
      </c>
    </row>
    <row r="546" spans="1:5">
      <c r="A546" s="330" t="s">
        <v>18</v>
      </c>
      <c r="B546" s="286" t="s">
        <v>468</v>
      </c>
      <c r="C546" s="287" t="s">
        <v>17</v>
      </c>
      <c r="D546" s="325">
        <f>D547</f>
        <v>7000</v>
      </c>
      <c r="E546" s="325">
        <f>E547</f>
        <v>7000</v>
      </c>
    </row>
    <row r="547" spans="1:5">
      <c r="A547" s="330" t="s">
        <v>133</v>
      </c>
      <c r="B547" s="286" t="s">
        <v>468</v>
      </c>
      <c r="C547" s="287" t="s">
        <v>134</v>
      </c>
      <c r="D547" s="342">
        <f>7000</f>
        <v>7000</v>
      </c>
      <c r="E547" s="342">
        <f>7000</f>
        <v>7000</v>
      </c>
    </row>
    <row r="548" spans="1:5" ht="26.4">
      <c r="A548" s="330" t="s">
        <v>437</v>
      </c>
      <c r="B548" s="286" t="s">
        <v>438</v>
      </c>
      <c r="C548" s="287" t="s">
        <v>584</v>
      </c>
      <c r="D548" s="325">
        <f t="shared" ref="D548:E550" si="25">D549</f>
        <v>606</v>
      </c>
      <c r="E548" s="325">
        <f t="shared" si="25"/>
        <v>606</v>
      </c>
    </row>
    <row r="549" spans="1:5">
      <c r="A549" s="331" t="s">
        <v>439</v>
      </c>
      <c r="B549" s="326" t="s">
        <v>440</v>
      </c>
      <c r="C549" s="327" t="s">
        <v>584</v>
      </c>
      <c r="D549" s="328">
        <f t="shared" si="25"/>
        <v>606</v>
      </c>
      <c r="E549" s="328">
        <f t="shared" si="25"/>
        <v>606</v>
      </c>
    </row>
    <row r="550" spans="1:5">
      <c r="A550" s="330" t="s">
        <v>524</v>
      </c>
      <c r="B550" s="286" t="s">
        <v>440</v>
      </c>
      <c r="C550" s="287" t="s">
        <v>20</v>
      </c>
      <c r="D550" s="325">
        <f t="shared" si="25"/>
        <v>606</v>
      </c>
      <c r="E550" s="325">
        <f t="shared" si="25"/>
        <v>606</v>
      </c>
    </row>
    <row r="551" spans="1:5">
      <c r="A551" s="330" t="s">
        <v>36</v>
      </c>
      <c r="B551" s="286" t="s">
        <v>440</v>
      </c>
      <c r="C551" s="287" t="s">
        <v>19</v>
      </c>
      <c r="D551" s="325">
        <f>124+45+20+28+389</f>
        <v>606</v>
      </c>
      <c r="E551" s="325">
        <f>124+45+20+28+389</f>
        <v>606</v>
      </c>
    </row>
    <row r="552" spans="1:5">
      <c r="A552" s="552" t="s">
        <v>172</v>
      </c>
      <c r="B552" s="553" t="s">
        <v>494</v>
      </c>
      <c r="C552" s="554" t="s">
        <v>584</v>
      </c>
      <c r="D552" s="555">
        <f t="shared" ref="D552:E554" si="26">D553</f>
        <v>23500</v>
      </c>
      <c r="E552" s="555">
        <f t="shared" si="26"/>
        <v>23500</v>
      </c>
    </row>
    <row r="553" spans="1:5" ht="26.4">
      <c r="A553" s="330" t="s">
        <v>529</v>
      </c>
      <c r="B553" s="286" t="s">
        <v>530</v>
      </c>
      <c r="C553" s="287" t="s">
        <v>584</v>
      </c>
      <c r="D553" s="325">
        <f t="shared" si="26"/>
        <v>23500</v>
      </c>
      <c r="E553" s="325">
        <f t="shared" si="26"/>
        <v>23500</v>
      </c>
    </row>
    <row r="554" spans="1:5" ht="26.4">
      <c r="A554" s="331" t="s">
        <v>173</v>
      </c>
      <c r="B554" s="326" t="s">
        <v>531</v>
      </c>
      <c r="C554" s="327" t="s">
        <v>584</v>
      </c>
      <c r="D554" s="328">
        <f t="shared" si="26"/>
        <v>23500</v>
      </c>
      <c r="E554" s="328">
        <f t="shared" si="26"/>
        <v>23500</v>
      </c>
    </row>
    <row r="555" spans="1:5">
      <c r="A555" s="330" t="s">
        <v>174</v>
      </c>
      <c r="B555" s="286" t="s">
        <v>531</v>
      </c>
      <c r="C555" s="287" t="s">
        <v>9</v>
      </c>
      <c r="D555" s="342">
        <f>D556</f>
        <v>23500</v>
      </c>
      <c r="E555" s="342">
        <f>E556</f>
        <v>23500</v>
      </c>
    </row>
    <row r="556" spans="1:5">
      <c r="A556" s="330" t="s">
        <v>175</v>
      </c>
      <c r="B556" s="286" t="s">
        <v>531</v>
      </c>
      <c r="C556" s="287" t="s">
        <v>176</v>
      </c>
      <c r="D556" s="342">
        <f>23500</f>
        <v>23500</v>
      </c>
      <c r="E556" s="342">
        <f>23500</f>
        <v>23500</v>
      </c>
    </row>
    <row r="557" spans="1:5">
      <c r="A557" s="552" t="s">
        <v>151</v>
      </c>
      <c r="B557" s="553" t="s">
        <v>211</v>
      </c>
      <c r="C557" s="554" t="s">
        <v>584</v>
      </c>
      <c r="D557" s="555">
        <f>D558</f>
        <v>6308.9</v>
      </c>
      <c r="E557" s="555">
        <f>E558</f>
        <v>6316.9</v>
      </c>
    </row>
    <row r="558" spans="1:5" ht="26.4">
      <c r="A558" s="330" t="s">
        <v>212</v>
      </c>
      <c r="B558" s="286" t="s">
        <v>213</v>
      </c>
      <c r="C558" s="287" t="s">
        <v>584</v>
      </c>
      <c r="D558" s="325">
        <f>D559+D564</f>
        <v>6308.9</v>
      </c>
      <c r="E558" s="325">
        <f>E559+E564</f>
        <v>6316.9</v>
      </c>
    </row>
    <row r="559" spans="1:5">
      <c r="A559" s="331" t="s">
        <v>39</v>
      </c>
      <c r="B559" s="326" t="s">
        <v>214</v>
      </c>
      <c r="C559" s="327" t="s">
        <v>584</v>
      </c>
      <c r="D559" s="328">
        <f>D560+D562</f>
        <v>2445.9</v>
      </c>
      <c r="E559" s="328">
        <f>E560+E562</f>
        <v>2445.9</v>
      </c>
    </row>
    <row r="560" spans="1:5" ht="39.6">
      <c r="A560" s="330" t="s">
        <v>34</v>
      </c>
      <c r="B560" s="286" t="s">
        <v>214</v>
      </c>
      <c r="C560" s="287" t="s">
        <v>33</v>
      </c>
      <c r="D560" s="325">
        <f>D561</f>
        <v>845.9</v>
      </c>
      <c r="E560" s="325">
        <f>E561</f>
        <v>845.9</v>
      </c>
    </row>
    <row r="561" spans="1:5">
      <c r="A561" s="330" t="s">
        <v>38</v>
      </c>
      <c r="B561" s="286" t="s">
        <v>214</v>
      </c>
      <c r="C561" s="287" t="s">
        <v>37</v>
      </c>
      <c r="D561" s="342">
        <f>845.9</f>
        <v>845.9</v>
      </c>
      <c r="E561" s="342">
        <f>845.9</f>
        <v>845.9</v>
      </c>
    </row>
    <row r="562" spans="1:5">
      <c r="A562" s="330" t="s">
        <v>524</v>
      </c>
      <c r="B562" s="286" t="s">
        <v>214</v>
      </c>
      <c r="C562" s="287" t="s">
        <v>20</v>
      </c>
      <c r="D562" s="325">
        <f>D563</f>
        <v>1600</v>
      </c>
      <c r="E562" s="325">
        <f>E563</f>
        <v>1600</v>
      </c>
    </row>
    <row r="563" spans="1:5">
      <c r="A563" s="330" t="s">
        <v>36</v>
      </c>
      <c r="B563" s="286" t="s">
        <v>214</v>
      </c>
      <c r="C563" s="287" t="s">
        <v>19</v>
      </c>
      <c r="D563" s="342">
        <f>1600</f>
        <v>1600</v>
      </c>
      <c r="E563" s="342">
        <f>1600</f>
        <v>1600</v>
      </c>
    </row>
    <row r="564" spans="1:5" ht="39.6">
      <c r="A564" s="331" t="s">
        <v>152</v>
      </c>
      <c r="B564" s="326" t="s">
        <v>215</v>
      </c>
      <c r="C564" s="327" t="s">
        <v>584</v>
      </c>
      <c r="D564" s="328">
        <f>D565+D567</f>
        <v>3863</v>
      </c>
      <c r="E564" s="328">
        <f>E565+E567</f>
        <v>3871</v>
      </c>
    </row>
    <row r="565" spans="1:5" ht="39.6">
      <c r="A565" s="330" t="s">
        <v>34</v>
      </c>
      <c r="B565" s="286" t="s">
        <v>215</v>
      </c>
      <c r="C565" s="287" t="s">
        <v>33</v>
      </c>
      <c r="D565" s="325">
        <f>D566</f>
        <v>3455.8</v>
      </c>
      <c r="E565" s="325">
        <f>E566</f>
        <v>3463.8</v>
      </c>
    </row>
    <row r="566" spans="1:5">
      <c r="A566" s="330" t="s">
        <v>38</v>
      </c>
      <c r="B566" s="286" t="s">
        <v>215</v>
      </c>
      <c r="C566" s="287" t="s">
        <v>37</v>
      </c>
      <c r="D566" s="342">
        <f>3455.8</f>
        <v>3455.8</v>
      </c>
      <c r="E566" s="342">
        <f>3463.8</f>
        <v>3463.8</v>
      </c>
    </row>
    <row r="567" spans="1:5">
      <c r="A567" s="330" t="s">
        <v>524</v>
      </c>
      <c r="B567" s="286" t="s">
        <v>215</v>
      </c>
      <c r="C567" s="287" t="s">
        <v>20</v>
      </c>
      <c r="D567" s="325">
        <f>D568</f>
        <v>407.2</v>
      </c>
      <c r="E567" s="325">
        <f>E568</f>
        <v>407.2</v>
      </c>
    </row>
    <row r="568" spans="1:5">
      <c r="A568" s="330" t="s">
        <v>36</v>
      </c>
      <c r="B568" s="286" t="s">
        <v>215</v>
      </c>
      <c r="C568" s="287" t="s">
        <v>19</v>
      </c>
      <c r="D568" s="342">
        <f>407.2</f>
        <v>407.2</v>
      </c>
      <c r="E568" s="342">
        <f>407.2</f>
        <v>407.2</v>
      </c>
    </row>
    <row r="569" spans="1:5" ht="26.4">
      <c r="A569" s="552" t="s">
        <v>170</v>
      </c>
      <c r="B569" s="553" t="s">
        <v>485</v>
      </c>
      <c r="C569" s="554" t="s">
        <v>584</v>
      </c>
      <c r="D569" s="555">
        <f>D570+D580+D584+D588+D592</f>
        <v>17200</v>
      </c>
      <c r="E569" s="555">
        <f>E570+E580+E584+E588+E592</f>
        <v>17200</v>
      </c>
    </row>
    <row r="570" spans="1:5" ht="39.6">
      <c r="A570" s="352" t="s">
        <v>996</v>
      </c>
      <c r="B570" s="286" t="s">
        <v>486</v>
      </c>
      <c r="C570" s="287" t="s">
        <v>584</v>
      </c>
      <c r="D570" s="325">
        <f>D571+D574+D577</f>
        <v>12740.599999999999</v>
      </c>
      <c r="E570" s="325">
        <f>E571+E574+E577</f>
        <v>12740.599999999999</v>
      </c>
    </row>
    <row r="571" spans="1:5" ht="39.6">
      <c r="A571" s="331" t="s">
        <v>487</v>
      </c>
      <c r="B571" s="326" t="s">
        <v>488</v>
      </c>
      <c r="C571" s="327" t="s">
        <v>584</v>
      </c>
      <c r="D571" s="328">
        <f>D572</f>
        <v>2837</v>
      </c>
      <c r="E571" s="328">
        <f>E572</f>
        <v>2837</v>
      </c>
    </row>
    <row r="572" spans="1:5">
      <c r="A572" s="330" t="s">
        <v>524</v>
      </c>
      <c r="B572" s="286" t="s">
        <v>488</v>
      </c>
      <c r="C572" s="287" t="s">
        <v>20</v>
      </c>
      <c r="D572" s="325">
        <f>D573</f>
        <v>2837</v>
      </c>
      <c r="E572" s="325">
        <f>E573</f>
        <v>2837</v>
      </c>
    </row>
    <row r="573" spans="1:5">
      <c r="A573" s="330" t="s">
        <v>36</v>
      </c>
      <c r="B573" s="286" t="s">
        <v>488</v>
      </c>
      <c r="C573" s="287" t="s">
        <v>19</v>
      </c>
      <c r="D573" s="342">
        <f>2837</f>
        <v>2837</v>
      </c>
      <c r="E573" s="342">
        <f>2837</f>
        <v>2837</v>
      </c>
    </row>
    <row r="574" spans="1:5">
      <c r="A574" s="331" t="s">
        <v>503</v>
      </c>
      <c r="B574" s="326" t="s">
        <v>564</v>
      </c>
      <c r="C574" s="327" t="s">
        <v>584</v>
      </c>
      <c r="D574" s="328">
        <f>D575</f>
        <v>5462.3</v>
      </c>
      <c r="E574" s="328">
        <f>E575</f>
        <v>5462.3</v>
      </c>
    </row>
    <row r="575" spans="1:5" ht="26.4">
      <c r="A575" s="330" t="s">
        <v>27</v>
      </c>
      <c r="B575" s="286" t="s">
        <v>564</v>
      </c>
      <c r="C575" s="287" t="s">
        <v>5</v>
      </c>
      <c r="D575" s="325">
        <f>D576</f>
        <v>5462.3</v>
      </c>
      <c r="E575" s="325">
        <f>E576</f>
        <v>5462.3</v>
      </c>
    </row>
    <row r="576" spans="1:5">
      <c r="A576" s="330" t="s">
        <v>41</v>
      </c>
      <c r="B576" s="286" t="s">
        <v>564</v>
      </c>
      <c r="C576" s="287" t="s">
        <v>40</v>
      </c>
      <c r="D576" s="342">
        <f>3170.5+2291.8</f>
        <v>5462.3</v>
      </c>
      <c r="E576" s="342">
        <f>3170.5+2291.8</f>
        <v>5462.3</v>
      </c>
    </row>
    <row r="577" spans="1:5">
      <c r="A577" s="331" t="s">
        <v>35</v>
      </c>
      <c r="B577" s="326" t="s">
        <v>565</v>
      </c>
      <c r="C577" s="327" t="s">
        <v>584</v>
      </c>
      <c r="D577" s="328">
        <f>D578</f>
        <v>4441.3</v>
      </c>
      <c r="E577" s="328">
        <f>E578</f>
        <v>4441.3</v>
      </c>
    </row>
    <row r="578" spans="1:5" ht="26.4">
      <c r="A578" s="330" t="s">
        <v>27</v>
      </c>
      <c r="B578" s="286" t="s">
        <v>565</v>
      </c>
      <c r="C578" s="287" t="s">
        <v>5</v>
      </c>
      <c r="D578" s="325">
        <f>D579</f>
        <v>4441.3</v>
      </c>
      <c r="E578" s="325">
        <f>E579</f>
        <v>4441.3</v>
      </c>
    </row>
    <row r="579" spans="1:5">
      <c r="A579" s="330" t="s">
        <v>41</v>
      </c>
      <c r="B579" s="286" t="s">
        <v>565</v>
      </c>
      <c r="C579" s="287" t="s">
        <v>40</v>
      </c>
      <c r="D579" s="342">
        <f>2462+1979.3</f>
        <v>4441.3</v>
      </c>
      <c r="E579" s="342">
        <f>2462+1979.3</f>
        <v>4441.3</v>
      </c>
    </row>
    <row r="580" spans="1:5" ht="26.4">
      <c r="A580" s="352" t="s">
        <v>489</v>
      </c>
      <c r="B580" s="286" t="s">
        <v>490</v>
      </c>
      <c r="C580" s="287" t="s">
        <v>584</v>
      </c>
      <c r="D580" s="325">
        <f t="shared" ref="D580:E582" si="27">D581</f>
        <v>363</v>
      </c>
      <c r="E580" s="325">
        <f t="shared" si="27"/>
        <v>363</v>
      </c>
    </row>
    <row r="581" spans="1:5" ht="26.4">
      <c r="A581" s="331" t="s">
        <v>491</v>
      </c>
      <c r="B581" s="326" t="s">
        <v>492</v>
      </c>
      <c r="C581" s="327" t="s">
        <v>584</v>
      </c>
      <c r="D581" s="328">
        <f t="shared" si="27"/>
        <v>363</v>
      </c>
      <c r="E581" s="328">
        <f t="shared" si="27"/>
        <v>363</v>
      </c>
    </row>
    <row r="582" spans="1:5">
      <c r="A582" s="330" t="s">
        <v>524</v>
      </c>
      <c r="B582" s="286" t="s">
        <v>492</v>
      </c>
      <c r="C582" s="287" t="s">
        <v>20</v>
      </c>
      <c r="D582" s="325">
        <f t="shared" si="27"/>
        <v>363</v>
      </c>
      <c r="E582" s="325">
        <f t="shared" si="27"/>
        <v>363</v>
      </c>
    </row>
    <row r="583" spans="1:5">
      <c r="A583" s="330" t="s">
        <v>36</v>
      </c>
      <c r="B583" s="286" t="s">
        <v>492</v>
      </c>
      <c r="C583" s="287" t="s">
        <v>19</v>
      </c>
      <c r="D583" s="342">
        <f>363</f>
        <v>363</v>
      </c>
      <c r="E583" s="342">
        <f>363</f>
        <v>363</v>
      </c>
    </row>
    <row r="584" spans="1:5" ht="39.6">
      <c r="A584" s="352" t="s">
        <v>998</v>
      </c>
      <c r="B584" s="286" t="s">
        <v>566</v>
      </c>
      <c r="C584" s="287" t="s">
        <v>584</v>
      </c>
      <c r="D584" s="325">
        <f t="shared" ref="D584:E586" si="28">D585</f>
        <v>408.4</v>
      </c>
      <c r="E584" s="325">
        <f t="shared" si="28"/>
        <v>408.4</v>
      </c>
    </row>
    <row r="585" spans="1:5" ht="26.4">
      <c r="A585" s="331" t="s">
        <v>567</v>
      </c>
      <c r="B585" s="326" t="s">
        <v>568</v>
      </c>
      <c r="C585" s="327" t="s">
        <v>584</v>
      </c>
      <c r="D585" s="328">
        <f t="shared" si="28"/>
        <v>408.4</v>
      </c>
      <c r="E585" s="328">
        <f t="shared" si="28"/>
        <v>408.4</v>
      </c>
    </row>
    <row r="586" spans="1:5" ht="26.4">
      <c r="A586" s="330" t="s">
        <v>27</v>
      </c>
      <c r="B586" s="286" t="s">
        <v>568</v>
      </c>
      <c r="C586" s="287" t="s">
        <v>5</v>
      </c>
      <c r="D586" s="325">
        <f t="shared" si="28"/>
        <v>408.4</v>
      </c>
      <c r="E586" s="325">
        <f t="shared" si="28"/>
        <v>408.4</v>
      </c>
    </row>
    <row r="587" spans="1:5">
      <c r="A587" s="330" t="s">
        <v>41</v>
      </c>
      <c r="B587" s="286" t="s">
        <v>568</v>
      </c>
      <c r="C587" s="287" t="s">
        <v>40</v>
      </c>
      <c r="D587" s="342">
        <f>408.4</f>
        <v>408.4</v>
      </c>
      <c r="E587" s="342">
        <f>408.4</f>
        <v>408.4</v>
      </c>
    </row>
    <row r="588" spans="1:5" ht="66">
      <c r="A588" s="352" t="s">
        <v>999</v>
      </c>
      <c r="B588" s="286" t="s">
        <v>569</v>
      </c>
      <c r="C588" s="287" t="s">
        <v>584</v>
      </c>
      <c r="D588" s="325">
        <f t="shared" ref="D588:E590" si="29">D589</f>
        <v>613.4</v>
      </c>
      <c r="E588" s="325">
        <f t="shared" si="29"/>
        <v>613.4</v>
      </c>
    </row>
    <row r="589" spans="1:5" ht="26.4">
      <c r="A589" s="331" t="s">
        <v>567</v>
      </c>
      <c r="B589" s="326" t="s">
        <v>570</v>
      </c>
      <c r="C589" s="327" t="s">
        <v>584</v>
      </c>
      <c r="D589" s="328">
        <f t="shared" si="29"/>
        <v>613.4</v>
      </c>
      <c r="E589" s="328">
        <f t="shared" si="29"/>
        <v>613.4</v>
      </c>
    </row>
    <row r="590" spans="1:5" ht="26.4">
      <c r="A590" s="330" t="s">
        <v>27</v>
      </c>
      <c r="B590" s="286" t="s">
        <v>570</v>
      </c>
      <c r="C590" s="287" t="s">
        <v>5</v>
      </c>
      <c r="D590" s="325">
        <f t="shared" si="29"/>
        <v>613.4</v>
      </c>
      <c r="E590" s="325">
        <f t="shared" si="29"/>
        <v>613.4</v>
      </c>
    </row>
    <row r="591" spans="1:5">
      <c r="A591" s="330" t="s">
        <v>41</v>
      </c>
      <c r="B591" s="286" t="s">
        <v>570</v>
      </c>
      <c r="C591" s="287" t="s">
        <v>40</v>
      </c>
      <c r="D591" s="342">
        <f>613.4</f>
        <v>613.4</v>
      </c>
      <c r="E591" s="342">
        <f>613.4</f>
        <v>613.4</v>
      </c>
    </row>
    <row r="592" spans="1:5" ht="39.6">
      <c r="A592" s="352" t="s">
        <v>1000</v>
      </c>
      <c r="B592" s="286" t="s">
        <v>571</v>
      </c>
      <c r="C592" s="287" t="s">
        <v>584</v>
      </c>
      <c r="D592" s="325">
        <f>D593+D596</f>
        <v>3074.6000000000004</v>
      </c>
      <c r="E592" s="325">
        <f>E593+E596</f>
        <v>3074.6000000000004</v>
      </c>
    </row>
    <row r="593" spans="1:5">
      <c r="A593" s="331" t="s">
        <v>503</v>
      </c>
      <c r="B593" s="326" t="s">
        <v>572</v>
      </c>
      <c r="C593" s="327" t="s">
        <v>584</v>
      </c>
      <c r="D593" s="328">
        <f>D594</f>
        <v>1296.4000000000001</v>
      </c>
      <c r="E593" s="328">
        <f>E594</f>
        <v>1296.4000000000001</v>
      </c>
    </row>
    <row r="594" spans="1:5" ht="26.4">
      <c r="A594" s="330" t="s">
        <v>27</v>
      </c>
      <c r="B594" s="286" t="s">
        <v>572</v>
      </c>
      <c r="C594" s="287" t="s">
        <v>5</v>
      </c>
      <c r="D594" s="325">
        <f>D595</f>
        <v>1296.4000000000001</v>
      </c>
      <c r="E594" s="325">
        <f>E595</f>
        <v>1296.4000000000001</v>
      </c>
    </row>
    <row r="595" spans="1:5">
      <c r="A595" s="330" t="s">
        <v>41</v>
      </c>
      <c r="B595" s="286" t="s">
        <v>572</v>
      </c>
      <c r="C595" s="287" t="s">
        <v>40</v>
      </c>
      <c r="D595" s="342">
        <f>1296.4</f>
        <v>1296.4000000000001</v>
      </c>
      <c r="E595" s="342">
        <f>1296.4</f>
        <v>1296.4000000000001</v>
      </c>
    </row>
    <row r="596" spans="1:5" ht="26.4">
      <c r="A596" s="331" t="s">
        <v>567</v>
      </c>
      <c r="B596" s="326" t="s">
        <v>573</v>
      </c>
      <c r="C596" s="327" t="s">
        <v>584</v>
      </c>
      <c r="D596" s="328">
        <f>D597</f>
        <v>1778.2</v>
      </c>
      <c r="E596" s="328">
        <f>E597</f>
        <v>1778.2</v>
      </c>
    </row>
    <row r="597" spans="1:5" ht="26.4">
      <c r="A597" s="330" t="s">
        <v>27</v>
      </c>
      <c r="B597" s="286" t="s">
        <v>573</v>
      </c>
      <c r="C597" s="287" t="s">
        <v>5</v>
      </c>
      <c r="D597" s="325">
        <f>D598</f>
        <v>1778.2</v>
      </c>
      <c r="E597" s="325">
        <f>E598</f>
        <v>1778.2</v>
      </c>
    </row>
    <row r="598" spans="1:5">
      <c r="A598" s="330" t="s">
        <v>41</v>
      </c>
      <c r="B598" s="286" t="s">
        <v>573</v>
      </c>
      <c r="C598" s="287" t="s">
        <v>40</v>
      </c>
      <c r="D598" s="342">
        <f>1778.2</f>
        <v>1778.2</v>
      </c>
      <c r="E598" s="342">
        <f>1778.2</f>
        <v>1778.2</v>
      </c>
    </row>
    <row r="599" spans="1:5" ht="26.4">
      <c r="A599" s="552" t="s">
        <v>144</v>
      </c>
      <c r="B599" s="553" t="s">
        <v>246</v>
      </c>
      <c r="C599" s="554" t="s">
        <v>584</v>
      </c>
      <c r="D599" s="555">
        <f>D600+D604+D611</f>
        <v>4000</v>
      </c>
      <c r="E599" s="555">
        <f>E600+E604+E611</f>
        <v>4000</v>
      </c>
    </row>
    <row r="600" spans="1:5">
      <c r="A600" s="330" t="s">
        <v>577</v>
      </c>
      <c r="B600" s="286" t="s">
        <v>581</v>
      </c>
      <c r="C600" s="287" t="s">
        <v>584</v>
      </c>
      <c r="D600" s="325">
        <f t="shared" ref="D600:E602" si="30">D601</f>
        <v>400</v>
      </c>
      <c r="E600" s="325">
        <f t="shared" si="30"/>
        <v>400</v>
      </c>
    </row>
    <row r="601" spans="1:5">
      <c r="A601" s="331" t="s">
        <v>322</v>
      </c>
      <c r="B601" s="326" t="s">
        <v>582</v>
      </c>
      <c r="C601" s="327" t="s">
        <v>584</v>
      </c>
      <c r="D601" s="328">
        <f t="shared" si="30"/>
        <v>400</v>
      </c>
      <c r="E601" s="328">
        <f t="shared" si="30"/>
        <v>400</v>
      </c>
    </row>
    <row r="602" spans="1:5">
      <c r="A602" s="330" t="s">
        <v>524</v>
      </c>
      <c r="B602" s="286" t="s">
        <v>582</v>
      </c>
      <c r="C602" s="287" t="s">
        <v>20</v>
      </c>
      <c r="D602" s="325">
        <f t="shared" si="30"/>
        <v>400</v>
      </c>
      <c r="E602" s="325">
        <f t="shared" si="30"/>
        <v>400</v>
      </c>
    </row>
    <row r="603" spans="1:5">
      <c r="A603" s="330" t="s">
        <v>36</v>
      </c>
      <c r="B603" s="286" t="s">
        <v>582</v>
      </c>
      <c r="C603" s="287" t="s">
        <v>19</v>
      </c>
      <c r="D603" s="342">
        <f>400</f>
        <v>400</v>
      </c>
      <c r="E603" s="342">
        <f>400</f>
        <v>400</v>
      </c>
    </row>
    <row r="604" spans="1:5" ht="26.4">
      <c r="A604" s="330" t="s">
        <v>247</v>
      </c>
      <c r="B604" s="286" t="s">
        <v>248</v>
      </c>
      <c r="C604" s="287" t="s">
        <v>584</v>
      </c>
      <c r="D604" s="325">
        <f>D605+D608</f>
        <v>1600</v>
      </c>
      <c r="E604" s="325">
        <f>E605+E608</f>
        <v>1600</v>
      </c>
    </row>
    <row r="605" spans="1:5" ht="26.4">
      <c r="A605" s="331" t="s">
        <v>948</v>
      </c>
      <c r="B605" s="326" t="s">
        <v>323</v>
      </c>
      <c r="C605" s="327" t="s">
        <v>584</v>
      </c>
      <c r="D605" s="328">
        <f>D606</f>
        <v>1100</v>
      </c>
      <c r="E605" s="328">
        <f>E606</f>
        <v>1100</v>
      </c>
    </row>
    <row r="606" spans="1:5">
      <c r="A606" s="330" t="s">
        <v>524</v>
      </c>
      <c r="B606" s="286" t="s">
        <v>323</v>
      </c>
      <c r="C606" s="287" t="s">
        <v>20</v>
      </c>
      <c r="D606" s="325">
        <f>D607</f>
        <v>1100</v>
      </c>
      <c r="E606" s="325">
        <f>E607</f>
        <v>1100</v>
      </c>
    </row>
    <row r="607" spans="1:5">
      <c r="A607" s="330" t="s">
        <v>36</v>
      </c>
      <c r="B607" s="286" t="s">
        <v>323</v>
      </c>
      <c r="C607" s="287" t="s">
        <v>19</v>
      </c>
      <c r="D607" s="342">
        <f>1100</f>
        <v>1100</v>
      </c>
      <c r="E607" s="342">
        <f>1100</f>
        <v>1100</v>
      </c>
    </row>
    <row r="608" spans="1:5" ht="26.4">
      <c r="A608" s="308" t="s">
        <v>638</v>
      </c>
      <c r="B608" s="326" t="s">
        <v>639</v>
      </c>
      <c r="C608" s="327"/>
      <c r="D608" s="328">
        <f>D609</f>
        <v>500</v>
      </c>
      <c r="E608" s="328">
        <f>E609</f>
        <v>500</v>
      </c>
    </row>
    <row r="609" spans="1:5">
      <c r="A609" s="330" t="s">
        <v>524</v>
      </c>
      <c r="B609" s="286" t="s">
        <v>639</v>
      </c>
      <c r="C609" s="287">
        <v>200</v>
      </c>
      <c r="D609" s="325">
        <f>D610</f>
        <v>500</v>
      </c>
      <c r="E609" s="325">
        <f>E610</f>
        <v>500</v>
      </c>
    </row>
    <row r="610" spans="1:5">
      <c r="A610" s="330" t="s">
        <v>36</v>
      </c>
      <c r="B610" s="286" t="s">
        <v>639</v>
      </c>
      <c r="C610" s="287">
        <v>240</v>
      </c>
      <c r="D610" s="342">
        <f>500</f>
        <v>500</v>
      </c>
      <c r="E610" s="342">
        <f>500</f>
        <v>500</v>
      </c>
    </row>
    <row r="611" spans="1:5">
      <c r="A611" s="330" t="s">
        <v>585</v>
      </c>
      <c r="B611" s="286" t="s">
        <v>249</v>
      </c>
      <c r="C611" s="287" t="s">
        <v>584</v>
      </c>
      <c r="D611" s="325">
        <f>D612+D615+D618</f>
        <v>2000</v>
      </c>
      <c r="E611" s="325">
        <f>E612+E615+E618</f>
        <v>2000</v>
      </c>
    </row>
    <row r="612" spans="1:5" ht="26.4">
      <c r="A612" s="331" t="s">
        <v>145</v>
      </c>
      <c r="B612" s="326" t="s">
        <v>505</v>
      </c>
      <c r="C612" s="327" t="s">
        <v>584</v>
      </c>
      <c r="D612" s="328">
        <f>D613</f>
        <v>300</v>
      </c>
      <c r="E612" s="328">
        <f>E613</f>
        <v>300</v>
      </c>
    </row>
    <row r="613" spans="1:5">
      <c r="A613" s="330" t="s">
        <v>524</v>
      </c>
      <c r="B613" s="286" t="s">
        <v>505</v>
      </c>
      <c r="C613" s="287" t="s">
        <v>20</v>
      </c>
      <c r="D613" s="325">
        <f>D614</f>
        <v>300</v>
      </c>
      <c r="E613" s="325">
        <f>E614</f>
        <v>300</v>
      </c>
    </row>
    <row r="614" spans="1:5">
      <c r="A614" s="330" t="s">
        <v>36</v>
      </c>
      <c r="B614" s="286" t="s">
        <v>505</v>
      </c>
      <c r="C614" s="287" t="s">
        <v>19</v>
      </c>
      <c r="D614" s="342">
        <f>300</f>
        <v>300</v>
      </c>
      <c r="E614" s="342">
        <f>300</f>
        <v>300</v>
      </c>
    </row>
    <row r="615" spans="1:5">
      <c r="A615" s="331" t="s">
        <v>648</v>
      </c>
      <c r="B615" s="326" t="s">
        <v>624</v>
      </c>
      <c r="C615" s="327"/>
      <c r="D615" s="328">
        <f>D616</f>
        <v>1200</v>
      </c>
      <c r="E615" s="328">
        <f>E616</f>
        <v>1200</v>
      </c>
    </row>
    <row r="616" spans="1:5">
      <c r="A616" s="330" t="s">
        <v>524</v>
      </c>
      <c r="B616" s="286" t="s">
        <v>624</v>
      </c>
      <c r="C616" s="287">
        <v>200</v>
      </c>
      <c r="D616" s="325">
        <f>D617</f>
        <v>1200</v>
      </c>
      <c r="E616" s="325">
        <f>E617</f>
        <v>1200</v>
      </c>
    </row>
    <row r="617" spans="1:5">
      <c r="A617" s="330" t="s">
        <v>36</v>
      </c>
      <c r="B617" s="286" t="s">
        <v>624</v>
      </c>
      <c r="C617" s="287">
        <v>240</v>
      </c>
      <c r="D617" s="342">
        <f>1200</f>
        <v>1200</v>
      </c>
      <c r="E617" s="342">
        <f>1200</f>
        <v>1200</v>
      </c>
    </row>
    <row r="618" spans="1:5">
      <c r="A618" s="331" t="s">
        <v>146</v>
      </c>
      <c r="B618" s="326" t="s">
        <v>250</v>
      </c>
      <c r="C618" s="327" t="s">
        <v>584</v>
      </c>
      <c r="D618" s="328">
        <f>D619</f>
        <v>500</v>
      </c>
      <c r="E618" s="328">
        <f>E619</f>
        <v>500</v>
      </c>
    </row>
    <row r="619" spans="1:5">
      <c r="A619" s="330" t="s">
        <v>524</v>
      </c>
      <c r="B619" s="286" t="s">
        <v>250</v>
      </c>
      <c r="C619" s="287" t="s">
        <v>20</v>
      </c>
      <c r="D619" s="325">
        <f>D620</f>
        <v>500</v>
      </c>
      <c r="E619" s="325">
        <f>E620</f>
        <v>500</v>
      </c>
    </row>
    <row r="620" spans="1:5">
      <c r="A620" s="330" t="s">
        <v>36</v>
      </c>
      <c r="B620" s="286" t="s">
        <v>250</v>
      </c>
      <c r="C620" s="287" t="s">
        <v>19</v>
      </c>
      <c r="D620" s="325">
        <f>500</f>
        <v>500</v>
      </c>
      <c r="E620" s="325">
        <f>500</f>
        <v>500</v>
      </c>
    </row>
    <row r="621" spans="1:5" ht="26.4">
      <c r="A621" s="552" t="s">
        <v>520</v>
      </c>
      <c r="B621" s="553" t="s">
        <v>514</v>
      </c>
      <c r="C621" s="554" t="s">
        <v>584</v>
      </c>
      <c r="D621" s="555">
        <f>D622</f>
        <v>3274</v>
      </c>
      <c r="E621" s="555">
        <f>E622</f>
        <v>3274</v>
      </c>
    </row>
    <row r="622" spans="1:5" ht="26.4">
      <c r="A622" s="330" t="s">
        <v>515</v>
      </c>
      <c r="B622" s="286" t="s">
        <v>519</v>
      </c>
      <c r="C622" s="287" t="s">
        <v>584</v>
      </c>
      <c r="D622" s="325">
        <f>D623</f>
        <v>3274</v>
      </c>
      <c r="E622" s="325">
        <f>E623</f>
        <v>3274</v>
      </c>
    </row>
    <row r="623" spans="1:5" ht="39.6">
      <c r="A623" s="331" t="s">
        <v>541</v>
      </c>
      <c r="B623" s="326" t="s">
        <v>513</v>
      </c>
      <c r="C623" s="327" t="s">
        <v>584</v>
      </c>
      <c r="D623" s="328">
        <f>D624+D626</f>
        <v>3274</v>
      </c>
      <c r="E623" s="328">
        <f>E624+E626</f>
        <v>3274</v>
      </c>
    </row>
    <row r="624" spans="1:5" ht="39.6">
      <c r="A624" s="330" t="s">
        <v>34</v>
      </c>
      <c r="B624" s="286" t="s">
        <v>513</v>
      </c>
      <c r="C624" s="287" t="s">
        <v>33</v>
      </c>
      <c r="D624" s="325">
        <f>D625</f>
        <v>1471.2</v>
      </c>
      <c r="E624" s="325">
        <f>E625</f>
        <v>1471.2</v>
      </c>
    </row>
    <row r="625" spans="1:5">
      <c r="A625" s="330" t="s">
        <v>38</v>
      </c>
      <c r="B625" s="286" t="s">
        <v>513</v>
      </c>
      <c r="C625" s="287" t="s">
        <v>37</v>
      </c>
      <c r="D625" s="342">
        <f>1471.2</f>
        <v>1471.2</v>
      </c>
      <c r="E625" s="342">
        <f>1471.2</f>
        <v>1471.2</v>
      </c>
    </row>
    <row r="626" spans="1:5">
      <c r="A626" s="330" t="s">
        <v>524</v>
      </c>
      <c r="B626" s="286" t="s">
        <v>513</v>
      </c>
      <c r="C626" s="287" t="s">
        <v>20</v>
      </c>
      <c r="D626" s="325">
        <f>D627</f>
        <v>1802.8</v>
      </c>
      <c r="E626" s="325">
        <f>E627</f>
        <v>1802.8</v>
      </c>
    </row>
    <row r="627" spans="1:5">
      <c r="A627" s="330" t="s">
        <v>36</v>
      </c>
      <c r="B627" s="286" t="s">
        <v>513</v>
      </c>
      <c r="C627" s="287" t="s">
        <v>19</v>
      </c>
      <c r="D627" s="342">
        <f>165.8+39.2+362.8+635+600</f>
        <v>1802.8</v>
      </c>
      <c r="E627" s="342">
        <f>165.8+39.2+362.8+635+600</f>
        <v>1802.8</v>
      </c>
    </row>
    <row r="628" spans="1:5">
      <c r="A628" s="552" t="s">
        <v>49</v>
      </c>
      <c r="B628" s="553" t="s">
        <v>216</v>
      </c>
      <c r="C628" s="554" t="s">
        <v>584</v>
      </c>
      <c r="D628" s="555">
        <f>D629+D646+D654+D663</f>
        <v>149712.5</v>
      </c>
      <c r="E628" s="555">
        <f>E629+E646+E654+E663</f>
        <v>149712.5</v>
      </c>
    </row>
    <row r="629" spans="1:5" ht="26.4">
      <c r="A629" s="330" t="s">
        <v>525</v>
      </c>
      <c r="B629" s="286" t="s">
        <v>217</v>
      </c>
      <c r="C629" s="287" t="s">
        <v>584</v>
      </c>
      <c r="D629" s="325">
        <f>D630+D633+D636+D643</f>
        <v>89342.599999999991</v>
      </c>
      <c r="E629" s="325">
        <f>E630+E633+E636+E643</f>
        <v>89342.599999999991</v>
      </c>
    </row>
    <row r="630" spans="1:5">
      <c r="A630" s="331" t="s">
        <v>180</v>
      </c>
      <c r="B630" s="326" t="s">
        <v>251</v>
      </c>
      <c r="C630" s="327" t="s">
        <v>584</v>
      </c>
      <c r="D630" s="328">
        <f>D631</f>
        <v>2200</v>
      </c>
      <c r="E630" s="328">
        <f>E631</f>
        <v>2200</v>
      </c>
    </row>
    <row r="631" spans="1:5">
      <c r="A631" s="330" t="s">
        <v>524</v>
      </c>
      <c r="B631" s="286" t="s">
        <v>251</v>
      </c>
      <c r="C631" s="287" t="s">
        <v>20</v>
      </c>
      <c r="D631" s="325">
        <f>D632</f>
        <v>2200</v>
      </c>
      <c r="E631" s="325">
        <f>E632</f>
        <v>2200</v>
      </c>
    </row>
    <row r="632" spans="1:5">
      <c r="A632" s="330" t="s">
        <v>36</v>
      </c>
      <c r="B632" s="286" t="s">
        <v>251</v>
      </c>
      <c r="C632" s="287" t="s">
        <v>19</v>
      </c>
      <c r="D632" s="342">
        <f>2200</f>
        <v>2200</v>
      </c>
      <c r="E632" s="342">
        <f>2200</f>
        <v>2200</v>
      </c>
    </row>
    <row r="633" spans="1:5">
      <c r="A633" s="331" t="s">
        <v>154</v>
      </c>
      <c r="B633" s="326" t="s">
        <v>252</v>
      </c>
      <c r="C633" s="327" t="s">
        <v>584</v>
      </c>
      <c r="D633" s="328">
        <f>D634</f>
        <v>121.3</v>
      </c>
      <c r="E633" s="328">
        <f>E634</f>
        <v>121.3</v>
      </c>
    </row>
    <row r="634" spans="1:5">
      <c r="A634" s="330" t="s">
        <v>30</v>
      </c>
      <c r="B634" s="286" t="s">
        <v>252</v>
      </c>
      <c r="C634" s="287" t="s">
        <v>4</v>
      </c>
      <c r="D634" s="325">
        <f>D635</f>
        <v>121.3</v>
      </c>
      <c r="E634" s="325">
        <f>E635</f>
        <v>121.3</v>
      </c>
    </row>
    <row r="635" spans="1:5">
      <c r="A635" s="330" t="s">
        <v>29</v>
      </c>
      <c r="B635" s="286" t="s">
        <v>252</v>
      </c>
      <c r="C635" s="287" t="s">
        <v>28</v>
      </c>
      <c r="D635" s="342">
        <f>121.3</f>
        <v>121.3</v>
      </c>
      <c r="E635" s="342">
        <f>121.3</f>
        <v>121.3</v>
      </c>
    </row>
    <row r="636" spans="1:5">
      <c r="A636" s="331" t="s">
        <v>39</v>
      </c>
      <c r="B636" s="326" t="s">
        <v>218</v>
      </c>
      <c r="C636" s="327" t="s">
        <v>584</v>
      </c>
      <c r="D636" s="328">
        <f>D637+D639+D641</f>
        <v>86521.299999999988</v>
      </c>
      <c r="E636" s="328">
        <f>E637+E639+E641</f>
        <v>86521.299999999988</v>
      </c>
    </row>
    <row r="637" spans="1:5" ht="39.6">
      <c r="A637" s="330" t="s">
        <v>34</v>
      </c>
      <c r="B637" s="286" t="s">
        <v>218</v>
      </c>
      <c r="C637" s="287" t="s">
        <v>33</v>
      </c>
      <c r="D637" s="325">
        <f>D638</f>
        <v>66112.7</v>
      </c>
      <c r="E637" s="325">
        <f>E638</f>
        <v>66112.7</v>
      </c>
    </row>
    <row r="638" spans="1:5">
      <c r="A638" s="330" t="s">
        <v>38</v>
      </c>
      <c r="B638" s="286" t="s">
        <v>218</v>
      </c>
      <c r="C638" s="287" t="s">
        <v>37</v>
      </c>
      <c r="D638" s="342">
        <f>66112.7</f>
        <v>66112.7</v>
      </c>
      <c r="E638" s="342">
        <f>66112.7</f>
        <v>66112.7</v>
      </c>
    </row>
    <row r="639" spans="1:5">
      <c r="A639" s="330" t="s">
        <v>524</v>
      </c>
      <c r="B639" s="286" t="s">
        <v>218</v>
      </c>
      <c r="C639" s="287" t="s">
        <v>20</v>
      </c>
      <c r="D639" s="325">
        <f>D640</f>
        <v>17888.7</v>
      </c>
      <c r="E639" s="325">
        <f>E640</f>
        <v>17888.7</v>
      </c>
    </row>
    <row r="640" spans="1:5">
      <c r="A640" s="330" t="s">
        <v>36</v>
      </c>
      <c r="B640" s="286" t="s">
        <v>218</v>
      </c>
      <c r="C640" s="287" t="s">
        <v>19</v>
      </c>
      <c r="D640" s="342">
        <f>17888.7</f>
        <v>17888.7</v>
      </c>
      <c r="E640" s="342">
        <f>17888.7</f>
        <v>17888.7</v>
      </c>
    </row>
    <row r="641" spans="1:5">
      <c r="A641" s="330" t="s">
        <v>30</v>
      </c>
      <c r="B641" s="286" t="s">
        <v>218</v>
      </c>
      <c r="C641" s="287" t="s">
        <v>4</v>
      </c>
      <c r="D641" s="325">
        <f>D642</f>
        <v>2519.9</v>
      </c>
      <c r="E641" s="325">
        <f>E642</f>
        <v>2519.9</v>
      </c>
    </row>
    <row r="642" spans="1:5">
      <c r="A642" s="330" t="s">
        <v>29</v>
      </c>
      <c r="B642" s="286" t="s">
        <v>218</v>
      </c>
      <c r="C642" s="287" t="s">
        <v>28</v>
      </c>
      <c r="D642" s="342">
        <f>2519.9</f>
        <v>2519.9</v>
      </c>
      <c r="E642" s="342">
        <f>2519.9</f>
        <v>2519.9</v>
      </c>
    </row>
    <row r="643" spans="1:5">
      <c r="A643" s="331" t="s">
        <v>526</v>
      </c>
      <c r="B643" s="326" t="s">
        <v>228</v>
      </c>
      <c r="C643" s="327" t="s">
        <v>584</v>
      </c>
      <c r="D643" s="328">
        <f>D644</f>
        <v>500</v>
      </c>
      <c r="E643" s="328">
        <f>E644</f>
        <v>500</v>
      </c>
    </row>
    <row r="644" spans="1:5">
      <c r="A644" s="330" t="s">
        <v>30</v>
      </c>
      <c r="B644" s="286" t="s">
        <v>228</v>
      </c>
      <c r="C644" s="287" t="s">
        <v>4</v>
      </c>
      <c r="D644" s="325">
        <f>D645</f>
        <v>500</v>
      </c>
      <c r="E644" s="325">
        <f>E645</f>
        <v>500</v>
      </c>
    </row>
    <row r="645" spans="1:5">
      <c r="A645" s="330" t="s">
        <v>88</v>
      </c>
      <c r="B645" s="286" t="s">
        <v>228</v>
      </c>
      <c r="C645" s="287" t="s">
        <v>87</v>
      </c>
      <c r="D645" s="342">
        <f>500</f>
        <v>500</v>
      </c>
      <c r="E645" s="342">
        <f>500</f>
        <v>500</v>
      </c>
    </row>
    <row r="646" spans="1:5" ht="26.4">
      <c r="A646" s="330" t="s">
        <v>223</v>
      </c>
      <c r="B646" s="286" t="s">
        <v>224</v>
      </c>
      <c r="C646" s="287" t="s">
        <v>584</v>
      </c>
      <c r="D646" s="325">
        <f>D647</f>
        <v>13429</v>
      </c>
      <c r="E646" s="325">
        <f>E647</f>
        <v>13429</v>
      </c>
    </row>
    <row r="647" spans="1:5">
      <c r="A647" s="331" t="s">
        <v>39</v>
      </c>
      <c r="B647" s="326" t="s">
        <v>225</v>
      </c>
      <c r="C647" s="327" t="s">
        <v>584</v>
      </c>
      <c r="D647" s="328">
        <f>D648+D650+D652</f>
        <v>13429</v>
      </c>
      <c r="E647" s="328">
        <f>E648+E650+E652</f>
        <v>13429</v>
      </c>
    </row>
    <row r="648" spans="1:5" ht="39.6">
      <c r="A648" s="330" t="s">
        <v>34</v>
      </c>
      <c r="B648" s="286" t="s">
        <v>225</v>
      </c>
      <c r="C648" s="287" t="s">
        <v>33</v>
      </c>
      <c r="D648" s="325">
        <f>D649</f>
        <v>12945.2</v>
      </c>
      <c r="E648" s="325">
        <f>E649</f>
        <v>12945.2</v>
      </c>
    </row>
    <row r="649" spans="1:5">
      <c r="A649" s="330" t="s">
        <v>38</v>
      </c>
      <c r="B649" s="286" t="s">
        <v>225</v>
      </c>
      <c r="C649" s="287" t="s">
        <v>37</v>
      </c>
      <c r="D649" s="325">
        <f>12945.2</f>
        <v>12945.2</v>
      </c>
      <c r="E649" s="325">
        <f>12945.2</f>
        <v>12945.2</v>
      </c>
    </row>
    <row r="650" spans="1:5">
      <c r="A650" s="330" t="s">
        <v>524</v>
      </c>
      <c r="B650" s="286" t="s">
        <v>225</v>
      </c>
      <c r="C650" s="287" t="s">
        <v>20</v>
      </c>
      <c r="D650" s="325">
        <f>D651</f>
        <v>480.9</v>
      </c>
      <c r="E650" s="325">
        <f>E651</f>
        <v>480.9</v>
      </c>
    </row>
    <row r="651" spans="1:5">
      <c r="A651" s="330" t="s">
        <v>36</v>
      </c>
      <c r="B651" s="286" t="s">
        <v>225</v>
      </c>
      <c r="C651" s="287" t="s">
        <v>19</v>
      </c>
      <c r="D651" s="325">
        <f>480.9</f>
        <v>480.9</v>
      </c>
      <c r="E651" s="325">
        <f>480.9</f>
        <v>480.9</v>
      </c>
    </row>
    <row r="652" spans="1:5">
      <c r="A652" s="330" t="s">
        <v>30</v>
      </c>
      <c r="B652" s="286" t="s">
        <v>225</v>
      </c>
      <c r="C652" s="287" t="s">
        <v>4</v>
      </c>
      <c r="D652" s="325">
        <f>D653</f>
        <v>2.9</v>
      </c>
      <c r="E652" s="325">
        <f>E653</f>
        <v>2.9</v>
      </c>
    </row>
    <row r="653" spans="1:5">
      <c r="A653" s="330" t="s">
        <v>29</v>
      </c>
      <c r="B653" s="286" t="s">
        <v>225</v>
      </c>
      <c r="C653" s="287" t="s">
        <v>28</v>
      </c>
      <c r="D653" s="325">
        <f>2.9</f>
        <v>2.9</v>
      </c>
      <c r="E653" s="325">
        <f>2.9</f>
        <v>2.9</v>
      </c>
    </row>
    <row r="654" spans="1:5" ht="26.4">
      <c r="A654" s="330" t="s">
        <v>324</v>
      </c>
      <c r="B654" s="286" t="s">
        <v>325</v>
      </c>
      <c r="C654" s="287" t="s">
        <v>584</v>
      </c>
      <c r="D654" s="325">
        <f>D655+D658</f>
        <v>3005.9</v>
      </c>
      <c r="E654" s="325">
        <f>E655+E658</f>
        <v>3005.9</v>
      </c>
    </row>
    <row r="655" spans="1:5">
      <c r="A655" s="331" t="s">
        <v>503</v>
      </c>
      <c r="B655" s="326" t="s">
        <v>326</v>
      </c>
      <c r="C655" s="327" t="s">
        <v>584</v>
      </c>
      <c r="D655" s="328">
        <f>D656</f>
        <v>2505.9</v>
      </c>
      <c r="E655" s="328">
        <f>E656</f>
        <v>2505.9</v>
      </c>
    </row>
    <row r="656" spans="1:5" ht="39.6">
      <c r="A656" s="330" t="s">
        <v>34</v>
      </c>
      <c r="B656" s="286" t="s">
        <v>326</v>
      </c>
      <c r="C656" s="287" t="s">
        <v>33</v>
      </c>
      <c r="D656" s="325">
        <f>D657</f>
        <v>2505.9</v>
      </c>
      <c r="E656" s="325">
        <f>E657</f>
        <v>2505.9</v>
      </c>
    </row>
    <row r="657" spans="1:5">
      <c r="A657" s="330" t="s">
        <v>32</v>
      </c>
      <c r="B657" s="286" t="s">
        <v>326</v>
      </c>
      <c r="C657" s="287" t="s">
        <v>31</v>
      </c>
      <c r="D657" s="342">
        <f>2505.9</f>
        <v>2505.9</v>
      </c>
      <c r="E657" s="342">
        <v>2505.9</v>
      </c>
    </row>
    <row r="658" spans="1:5">
      <c r="A658" s="331" t="s">
        <v>35</v>
      </c>
      <c r="B658" s="326" t="s">
        <v>327</v>
      </c>
      <c r="C658" s="327" t="s">
        <v>584</v>
      </c>
      <c r="D658" s="328">
        <f>D659+D661</f>
        <v>500</v>
      </c>
      <c r="E658" s="328">
        <f>E659+E661</f>
        <v>500</v>
      </c>
    </row>
    <row r="659" spans="1:5">
      <c r="A659" s="330" t="s">
        <v>524</v>
      </c>
      <c r="B659" s="286" t="s">
        <v>327</v>
      </c>
      <c r="C659" s="287" t="s">
        <v>20</v>
      </c>
      <c r="D659" s="325">
        <f>D660</f>
        <v>496</v>
      </c>
      <c r="E659" s="325">
        <f>E660</f>
        <v>496</v>
      </c>
    </row>
    <row r="660" spans="1:5">
      <c r="A660" s="330" t="s">
        <v>36</v>
      </c>
      <c r="B660" s="286" t="s">
        <v>327</v>
      </c>
      <c r="C660" s="287" t="s">
        <v>19</v>
      </c>
      <c r="D660" s="342">
        <f>496</f>
        <v>496</v>
      </c>
      <c r="E660" s="342">
        <f>496</f>
        <v>496</v>
      </c>
    </row>
    <row r="661" spans="1:5">
      <c r="A661" s="330" t="s">
        <v>30</v>
      </c>
      <c r="B661" s="286" t="s">
        <v>327</v>
      </c>
      <c r="C661" s="287" t="s">
        <v>4</v>
      </c>
      <c r="D661" s="325">
        <f>D662</f>
        <v>4</v>
      </c>
      <c r="E661" s="325">
        <f>E662</f>
        <v>4</v>
      </c>
    </row>
    <row r="662" spans="1:5">
      <c r="A662" s="330" t="s">
        <v>29</v>
      </c>
      <c r="B662" s="286" t="s">
        <v>327</v>
      </c>
      <c r="C662" s="287" t="s">
        <v>28</v>
      </c>
      <c r="D662" s="342">
        <f>4</f>
        <v>4</v>
      </c>
      <c r="E662" s="342">
        <f>4</f>
        <v>4</v>
      </c>
    </row>
    <row r="663" spans="1:5" ht="26.4">
      <c r="A663" s="330" t="s">
        <v>253</v>
      </c>
      <c r="B663" s="286" t="s">
        <v>254</v>
      </c>
      <c r="C663" s="287" t="s">
        <v>584</v>
      </c>
      <c r="D663" s="325">
        <f>D664+D667+D670</f>
        <v>43935</v>
      </c>
      <c r="E663" s="325">
        <f>E664+E667+E670</f>
        <v>43935</v>
      </c>
    </row>
    <row r="664" spans="1:5">
      <c r="A664" s="331" t="s">
        <v>503</v>
      </c>
      <c r="B664" s="326" t="s">
        <v>255</v>
      </c>
      <c r="C664" s="327" t="s">
        <v>584</v>
      </c>
      <c r="D664" s="328">
        <f>D665</f>
        <v>31435</v>
      </c>
      <c r="E664" s="328">
        <f>E665</f>
        <v>31435</v>
      </c>
    </row>
    <row r="665" spans="1:5" ht="26.4">
      <c r="A665" s="330" t="s">
        <v>27</v>
      </c>
      <c r="B665" s="286" t="s">
        <v>255</v>
      </c>
      <c r="C665" s="287" t="s">
        <v>5</v>
      </c>
      <c r="D665" s="325">
        <f>D666</f>
        <v>31435</v>
      </c>
      <c r="E665" s="325">
        <f>E666</f>
        <v>31435</v>
      </c>
    </row>
    <row r="666" spans="1:5">
      <c r="A666" s="330" t="s">
        <v>26</v>
      </c>
      <c r="B666" s="286" t="s">
        <v>255</v>
      </c>
      <c r="C666" s="287" t="s">
        <v>6</v>
      </c>
      <c r="D666" s="342">
        <f>31435</f>
        <v>31435</v>
      </c>
      <c r="E666" s="342">
        <f>31435</f>
        <v>31435</v>
      </c>
    </row>
    <row r="667" spans="1:5">
      <c r="A667" s="331" t="s">
        <v>35</v>
      </c>
      <c r="B667" s="326" t="s">
        <v>256</v>
      </c>
      <c r="C667" s="327" t="s">
        <v>584</v>
      </c>
      <c r="D667" s="328">
        <f>D668</f>
        <v>8400</v>
      </c>
      <c r="E667" s="328">
        <f>E668</f>
        <v>8400</v>
      </c>
    </row>
    <row r="668" spans="1:5" ht="26.4">
      <c r="A668" s="330" t="s">
        <v>27</v>
      </c>
      <c r="B668" s="286" t="s">
        <v>256</v>
      </c>
      <c r="C668" s="287" t="s">
        <v>5</v>
      </c>
      <c r="D668" s="325">
        <f>D669</f>
        <v>8400</v>
      </c>
      <c r="E668" s="325">
        <f>E669</f>
        <v>8400</v>
      </c>
    </row>
    <row r="669" spans="1:5">
      <c r="A669" s="330" t="s">
        <v>26</v>
      </c>
      <c r="B669" s="286" t="s">
        <v>256</v>
      </c>
      <c r="C669" s="287" t="s">
        <v>6</v>
      </c>
      <c r="D669" s="342">
        <f>8400</f>
        <v>8400</v>
      </c>
      <c r="E669" s="342">
        <f>8400</f>
        <v>8400</v>
      </c>
    </row>
    <row r="670" spans="1:5">
      <c r="A670" s="331" t="s">
        <v>179</v>
      </c>
      <c r="B670" s="326" t="s">
        <v>257</v>
      </c>
      <c r="C670" s="327" t="s">
        <v>584</v>
      </c>
      <c r="D670" s="328">
        <f>D671</f>
        <v>4100</v>
      </c>
      <c r="E670" s="328">
        <f>E671</f>
        <v>4100</v>
      </c>
    </row>
    <row r="671" spans="1:5" ht="26.4">
      <c r="A671" s="330" t="s">
        <v>27</v>
      </c>
      <c r="B671" s="286" t="s">
        <v>257</v>
      </c>
      <c r="C671" s="287" t="s">
        <v>5</v>
      </c>
      <c r="D671" s="325">
        <f>D672</f>
        <v>4100</v>
      </c>
      <c r="E671" s="325">
        <f>E672</f>
        <v>4100</v>
      </c>
    </row>
    <row r="672" spans="1:5">
      <c r="A672" s="330" t="s">
        <v>26</v>
      </c>
      <c r="B672" s="286" t="s">
        <v>257</v>
      </c>
      <c r="C672" s="287" t="s">
        <v>6</v>
      </c>
      <c r="D672" s="342">
        <f>4100</f>
        <v>4100</v>
      </c>
      <c r="E672" s="342">
        <f>4100</f>
        <v>4100</v>
      </c>
    </row>
    <row r="673" spans="1:5">
      <c r="A673" s="558" t="s">
        <v>987</v>
      </c>
      <c r="B673" s="553" t="s">
        <v>989</v>
      </c>
      <c r="C673" s="554"/>
      <c r="D673" s="559">
        <f>D674+D681</f>
        <v>8076.6</v>
      </c>
      <c r="E673" s="559">
        <f>E674+E681</f>
        <v>8076.6</v>
      </c>
    </row>
    <row r="674" spans="1:5" ht="26.4">
      <c r="A674" s="266" t="s">
        <v>988</v>
      </c>
      <c r="B674" s="286" t="s">
        <v>990</v>
      </c>
      <c r="C674" s="287"/>
      <c r="D674" s="288">
        <f>D675+D678</f>
        <v>7392.6</v>
      </c>
      <c r="E674" s="288">
        <f>E675+E678</f>
        <v>7392.6</v>
      </c>
    </row>
    <row r="675" spans="1:5">
      <c r="A675" s="41" t="s">
        <v>502</v>
      </c>
      <c r="B675" s="296" t="s">
        <v>991</v>
      </c>
      <c r="C675" s="297"/>
      <c r="D675" s="298">
        <f>D676</f>
        <v>4974.8</v>
      </c>
      <c r="E675" s="298">
        <f>E676</f>
        <v>4974.8</v>
      </c>
    </row>
    <row r="676" spans="1:5" ht="26.4">
      <c r="A676" s="17" t="s">
        <v>27</v>
      </c>
      <c r="B676" s="286" t="s">
        <v>991</v>
      </c>
      <c r="C676" s="287">
        <v>600</v>
      </c>
      <c r="D676" s="288">
        <f>D677</f>
        <v>4974.8</v>
      </c>
      <c r="E676" s="288">
        <f>E677</f>
        <v>4974.8</v>
      </c>
    </row>
    <row r="677" spans="1:5">
      <c r="A677" s="17" t="s">
        <v>41</v>
      </c>
      <c r="B677" s="286" t="s">
        <v>991</v>
      </c>
      <c r="C677" s="287">
        <v>620</v>
      </c>
      <c r="D677" s="288">
        <v>4974.8</v>
      </c>
      <c r="E677" s="290">
        <v>4974.8</v>
      </c>
    </row>
    <row r="678" spans="1:5">
      <c r="A678" s="41" t="s">
        <v>35</v>
      </c>
      <c r="B678" s="296" t="s">
        <v>992</v>
      </c>
      <c r="C678" s="297"/>
      <c r="D678" s="298">
        <f>D679</f>
        <v>2417.8000000000002</v>
      </c>
      <c r="E678" s="298">
        <f>E679</f>
        <v>2417.8000000000002</v>
      </c>
    </row>
    <row r="679" spans="1:5" ht="26.4">
      <c r="A679" s="17" t="s">
        <v>27</v>
      </c>
      <c r="B679" s="286" t="s">
        <v>992</v>
      </c>
      <c r="C679" s="287">
        <v>600</v>
      </c>
      <c r="D679" s="288">
        <f>D680</f>
        <v>2417.8000000000002</v>
      </c>
      <c r="E679" s="288">
        <f>E680</f>
        <v>2417.8000000000002</v>
      </c>
    </row>
    <row r="680" spans="1:5">
      <c r="A680" s="17" t="s">
        <v>41</v>
      </c>
      <c r="B680" s="286" t="s">
        <v>992</v>
      </c>
      <c r="C680" s="287">
        <v>620</v>
      </c>
      <c r="D680" s="288">
        <v>2417.8000000000002</v>
      </c>
      <c r="E680" s="290">
        <v>2417.8000000000002</v>
      </c>
    </row>
    <row r="681" spans="1:5" ht="92.4">
      <c r="A681" s="17" t="s">
        <v>995</v>
      </c>
      <c r="B681" s="286" t="s">
        <v>993</v>
      </c>
      <c r="C681" s="287"/>
      <c r="D681" s="288">
        <f t="shared" ref="D681:E683" si="31">D682</f>
        <v>684</v>
      </c>
      <c r="E681" s="288">
        <f t="shared" si="31"/>
        <v>684</v>
      </c>
    </row>
    <row r="682" spans="1:5">
      <c r="A682" s="41" t="s">
        <v>56</v>
      </c>
      <c r="B682" s="296" t="s">
        <v>994</v>
      </c>
      <c r="C682" s="297"/>
      <c r="D682" s="298">
        <f t="shared" si="31"/>
        <v>684</v>
      </c>
      <c r="E682" s="298">
        <f t="shared" si="31"/>
        <v>684</v>
      </c>
    </row>
    <row r="683" spans="1:5" ht="26.4">
      <c r="A683" s="17" t="s">
        <v>27</v>
      </c>
      <c r="B683" s="286" t="s">
        <v>994</v>
      </c>
      <c r="C683" s="287">
        <v>600</v>
      </c>
      <c r="D683" s="288">
        <f t="shared" si="31"/>
        <v>684</v>
      </c>
      <c r="E683" s="288">
        <f t="shared" si="31"/>
        <v>684</v>
      </c>
    </row>
    <row r="684" spans="1:5">
      <c r="A684" s="17" t="s">
        <v>41</v>
      </c>
      <c r="B684" s="286" t="s">
        <v>994</v>
      </c>
      <c r="C684" s="287">
        <v>620</v>
      </c>
      <c r="D684" s="288">
        <v>684</v>
      </c>
      <c r="E684" s="290">
        <v>684</v>
      </c>
    </row>
    <row r="685" spans="1:5" ht="26.4">
      <c r="A685" s="329" t="s">
        <v>177</v>
      </c>
      <c r="B685" s="322" t="s">
        <v>339</v>
      </c>
      <c r="C685" s="323" t="s">
        <v>584</v>
      </c>
      <c r="D685" s="324">
        <f>D686</f>
        <v>18400</v>
      </c>
      <c r="E685" s="324">
        <f>E686</f>
        <v>18400</v>
      </c>
    </row>
    <row r="686" spans="1:5" ht="39.6">
      <c r="A686" s="330" t="s">
        <v>340</v>
      </c>
      <c r="B686" s="286" t="s">
        <v>341</v>
      </c>
      <c r="C686" s="287" t="s">
        <v>584</v>
      </c>
      <c r="D686" s="325">
        <f>D687</f>
        <v>18400</v>
      </c>
      <c r="E686" s="325">
        <f>E687</f>
        <v>18400</v>
      </c>
    </row>
    <row r="687" spans="1:5">
      <c r="A687" s="331" t="s">
        <v>120</v>
      </c>
      <c r="B687" s="326" t="s">
        <v>342</v>
      </c>
      <c r="C687" s="327" t="s">
        <v>584</v>
      </c>
      <c r="D687" s="328">
        <f>D688+D690</f>
        <v>18400</v>
      </c>
      <c r="E687" s="328">
        <f>E688+E690</f>
        <v>18400</v>
      </c>
    </row>
    <row r="688" spans="1:5">
      <c r="A688" s="330" t="s">
        <v>524</v>
      </c>
      <c r="B688" s="286" t="s">
        <v>342</v>
      </c>
      <c r="C688" s="287" t="s">
        <v>20</v>
      </c>
      <c r="D688" s="325">
        <f>D689</f>
        <v>2300</v>
      </c>
      <c r="E688" s="325">
        <f>E689</f>
        <v>2300</v>
      </c>
    </row>
    <row r="689" spans="1:5">
      <c r="A689" s="330" t="s">
        <v>36</v>
      </c>
      <c r="B689" s="286" t="s">
        <v>342</v>
      </c>
      <c r="C689" s="287" t="s">
        <v>19</v>
      </c>
      <c r="D689" s="342">
        <f>2300</f>
        <v>2300</v>
      </c>
      <c r="E689" s="342">
        <f>2300</f>
        <v>2300</v>
      </c>
    </row>
    <row r="690" spans="1:5">
      <c r="A690" s="330" t="s">
        <v>85</v>
      </c>
      <c r="B690" s="286" t="s">
        <v>342</v>
      </c>
      <c r="C690" s="287" t="s">
        <v>84</v>
      </c>
      <c r="D690" s="325">
        <f>D691</f>
        <v>16100</v>
      </c>
      <c r="E690" s="325">
        <f>E691</f>
        <v>16100</v>
      </c>
    </row>
    <row r="691" spans="1:5">
      <c r="A691" s="330" t="s">
        <v>83</v>
      </c>
      <c r="B691" s="286" t="s">
        <v>342</v>
      </c>
      <c r="C691" s="287" t="s">
        <v>82</v>
      </c>
      <c r="D691" s="342">
        <f>16100</f>
        <v>16100</v>
      </c>
      <c r="E691" s="342">
        <f>16100</f>
        <v>16100</v>
      </c>
    </row>
    <row r="692" spans="1:5" ht="26.4">
      <c r="A692" s="329" t="s">
        <v>124</v>
      </c>
      <c r="B692" s="322" t="s">
        <v>360</v>
      </c>
      <c r="C692" s="323" t="s">
        <v>584</v>
      </c>
      <c r="D692" s="324">
        <f>D693+D700+D704+D708</f>
        <v>5241.7000000000007</v>
      </c>
      <c r="E692" s="324">
        <f>E693+E700+E704+E708</f>
        <v>5661.9</v>
      </c>
    </row>
    <row r="693" spans="1:5" ht="26.4">
      <c r="A693" s="330" t="s">
        <v>364</v>
      </c>
      <c r="B693" s="286" t="s">
        <v>365</v>
      </c>
      <c r="C693" s="287" t="s">
        <v>584</v>
      </c>
      <c r="D693" s="325">
        <f>D694+D697</f>
        <v>134.4</v>
      </c>
      <c r="E693" s="325">
        <f>E694+E697</f>
        <v>153.6</v>
      </c>
    </row>
    <row r="694" spans="1:5">
      <c r="A694" s="331" t="s">
        <v>127</v>
      </c>
      <c r="B694" s="326" t="s">
        <v>366</v>
      </c>
      <c r="C694" s="327" t="s">
        <v>584</v>
      </c>
      <c r="D694" s="328">
        <f>D695</f>
        <v>84</v>
      </c>
      <c r="E694" s="328">
        <f>E695</f>
        <v>96</v>
      </c>
    </row>
    <row r="695" spans="1:5">
      <c r="A695" s="330" t="s">
        <v>524</v>
      </c>
      <c r="B695" s="286" t="s">
        <v>366</v>
      </c>
      <c r="C695" s="287" t="s">
        <v>20</v>
      </c>
      <c r="D695" s="325">
        <f>D696</f>
        <v>84</v>
      </c>
      <c r="E695" s="325">
        <f>E696</f>
        <v>96</v>
      </c>
    </row>
    <row r="696" spans="1:5">
      <c r="A696" s="330" t="s">
        <v>36</v>
      </c>
      <c r="B696" s="286" t="s">
        <v>366</v>
      </c>
      <c r="C696" s="287" t="s">
        <v>19</v>
      </c>
      <c r="D696" s="342">
        <f>84</f>
        <v>84</v>
      </c>
      <c r="E696" s="342">
        <f>96</f>
        <v>96</v>
      </c>
    </row>
    <row r="697" spans="1:5">
      <c r="A697" s="331" t="s">
        <v>128</v>
      </c>
      <c r="B697" s="326" t="s">
        <v>367</v>
      </c>
      <c r="C697" s="327" t="s">
        <v>584</v>
      </c>
      <c r="D697" s="328">
        <f>D698</f>
        <v>50.4</v>
      </c>
      <c r="E697" s="328">
        <f>E698</f>
        <v>57.6</v>
      </c>
    </row>
    <row r="698" spans="1:5">
      <c r="A698" s="330" t="s">
        <v>524</v>
      </c>
      <c r="B698" s="286" t="s">
        <v>367</v>
      </c>
      <c r="C698" s="287" t="s">
        <v>20</v>
      </c>
      <c r="D698" s="325">
        <f>D699</f>
        <v>50.4</v>
      </c>
      <c r="E698" s="325">
        <f>E699</f>
        <v>57.6</v>
      </c>
    </row>
    <row r="699" spans="1:5">
      <c r="A699" s="330" t="s">
        <v>36</v>
      </c>
      <c r="B699" s="286" t="s">
        <v>367</v>
      </c>
      <c r="C699" s="287" t="s">
        <v>19</v>
      </c>
      <c r="D699" s="342">
        <f>50.4</f>
        <v>50.4</v>
      </c>
      <c r="E699" s="342">
        <f>57.6</f>
        <v>57.6</v>
      </c>
    </row>
    <row r="700" spans="1:5">
      <c r="A700" s="330" t="s">
        <v>368</v>
      </c>
      <c r="B700" s="286" t="s">
        <v>369</v>
      </c>
      <c r="C700" s="287" t="s">
        <v>584</v>
      </c>
      <c r="D700" s="325">
        <f t="shared" ref="D700:E702" si="32">D701</f>
        <v>254</v>
      </c>
      <c r="E700" s="325">
        <f t="shared" si="32"/>
        <v>255</v>
      </c>
    </row>
    <row r="701" spans="1:5">
      <c r="A701" s="331" t="s">
        <v>129</v>
      </c>
      <c r="B701" s="326" t="s">
        <v>370</v>
      </c>
      <c r="C701" s="327" t="s">
        <v>584</v>
      </c>
      <c r="D701" s="328">
        <f t="shared" si="32"/>
        <v>254</v>
      </c>
      <c r="E701" s="328">
        <f t="shared" si="32"/>
        <v>255</v>
      </c>
    </row>
    <row r="702" spans="1:5">
      <c r="A702" s="330" t="s">
        <v>524</v>
      </c>
      <c r="B702" s="286" t="s">
        <v>370</v>
      </c>
      <c r="C702" s="287" t="s">
        <v>20</v>
      </c>
      <c r="D702" s="325">
        <f t="shared" si="32"/>
        <v>254</v>
      </c>
      <c r="E702" s="325">
        <f t="shared" si="32"/>
        <v>255</v>
      </c>
    </row>
    <row r="703" spans="1:5">
      <c r="A703" s="330" t="s">
        <v>36</v>
      </c>
      <c r="B703" s="286" t="s">
        <v>370</v>
      </c>
      <c r="C703" s="287" t="s">
        <v>19</v>
      </c>
      <c r="D703" s="342">
        <f>254</f>
        <v>254</v>
      </c>
      <c r="E703" s="342">
        <f>255</f>
        <v>255</v>
      </c>
    </row>
    <row r="704" spans="1:5" ht="26.4">
      <c r="A704" s="330" t="s">
        <v>361</v>
      </c>
      <c r="B704" s="286" t="s">
        <v>362</v>
      </c>
      <c r="C704" s="287" t="s">
        <v>584</v>
      </c>
      <c r="D704" s="325">
        <f t="shared" ref="D704:E706" si="33">D705</f>
        <v>3153.3</v>
      </c>
      <c r="E704" s="325">
        <f t="shared" si="33"/>
        <v>3153.3</v>
      </c>
    </row>
    <row r="705" spans="1:5">
      <c r="A705" s="331" t="s">
        <v>125</v>
      </c>
      <c r="B705" s="326" t="s">
        <v>363</v>
      </c>
      <c r="C705" s="327" t="s">
        <v>584</v>
      </c>
      <c r="D705" s="328">
        <f t="shared" si="33"/>
        <v>3153.3</v>
      </c>
      <c r="E705" s="328">
        <f t="shared" si="33"/>
        <v>3153.3</v>
      </c>
    </row>
    <row r="706" spans="1:5">
      <c r="A706" s="330" t="s">
        <v>524</v>
      </c>
      <c r="B706" s="286" t="s">
        <v>363</v>
      </c>
      <c r="C706" s="287" t="s">
        <v>20</v>
      </c>
      <c r="D706" s="325">
        <f t="shared" si="33"/>
        <v>3153.3</v>
      </c>
      <c r="E706" s="325">
        <f t="shared" si="33"/>
        <v>3153.3</v>
      </c>
    </row>
    <row r="707" spans="1:5">
      <c r="A707" s="330" t="s">
        <v>36</v>
      </c>
      <c r="B707" s="286" t="s">
        <v>363</v>
      </c>
      <c r="C707" s="287" t="s">
        <v>19</v>
      </c>
      <c r="D707" s="342">
        <f>3153.3</f>
        <v>3153.3</v>
      </c>
      <c r="E707" s="342">
        <f>3153.3</f>
        <v>3153.3</v>
      </c>
    </row>
    <row r="708" spans="1:5">
      <c r="A708" s="330" t="s">
        <v>371</v>
      </c>
      <c r="B708" s="286" t="s">
        <v>372</v>
      </c>
      <c r="C708" s="287" t="s">
        <v>584</v>
      </c>
      <c r="D708" s="325">
        <f t="shared" ref="D708:E710" si="34">D709</f>
        <v>1700</v>
      </c>
      <c r="E708" s="325">
        <f t="shared" si="34"/>
        <v>2100</v>
      </c>
    </row>
    <row r="709" spans="1:5">
      <c r="A709" s="331" t="s">
        <v>130</v>
      </c>
      <c r="B709" s="326" t="s">
        <v>373</v>
      </c>
      <c r="C709" s="327" t="s">
        <v>584</v>
      </c>
      <c r="D709" s="328">
        <f t="shared" si="34"/>
        <v>1700</v>
      </c>
      <c r="E709" s="328">
        <f t="shared" si="34"/>
        <v>2100</v>
      </c>
    </row>
    <row r="710" spans="1:5">
      <c r="A710" s="330" t="s">
        <v>524</v>
      </c>
      <c r="B710" s="286" t="s">
        <v>373</v>
      </c>
      <c r="C710" s="287" t="s">
        <v>20</v>
      </c>
      <c r="D710" s="325">
        <f t="shared" si="34"/>
        <v>1700</v>
      </c>
      <c r="E710" s="325">
        <f t="shared" si="34"/>
        <v>2100</v>
      </c>
    </row>
    <row r="711" spans="1:5">
      <c r="A711" s="330" t="s">
        <v>36</v>
      </c>
      <c r="B711" s="286" t="s">
        <v>373</v>
      </c>
      <c r="C711" s="287" t="s">
        <v>19</v>
      </c>
      <c r="D711" s="342">
        <f>1700</f>
        <v>1700</v>
      </c>
      <c r="E711" s="342">
        <f>2100</f>
        <v>2100</v>
      </c>
    </row>
    <row r="712" spans="1:5" ht="26.4">
      <c r="A712" s="329" t="s">
        <v>58</v>
      </c>
      <c r="B712" s="322" t="s">
        <v>229</v>
      </c>
      <c r="C712" s="323" t="s">
        <v>584</v>
      </c>
      <c r="D712" s="324">
        <f>D713+D718+D732+D745+D773+D782</f>
        <v>19555.2</v>
      </c>
      <c r="E712" s="324">
        <f>E713+E718+E732+E745+E773+E782</f>
        <v>19555.2</v>
      </c>
    </row>
    <row r="713" spans="1:5" ht="26.4">
      <c r="A713" s="552" t="s">
        <v>586</v>
      </c>
      <c r="B713" s="553" t="s">
        <v>230</v>
      </c>
      <c r="C713" s="554" t="s">
        <v>584</v>
      </c>
      <c r="D713" s="555">
        <f t="shared" ref="D713:E716" si="35">D714</f>
        <v>1000</v>
      </c>
      <c r="E713" s="555">
        <f t="shared" si="35"/>
        <v>1000</v>
      </c>
    </row>
    <row r="714" spans="1:5">
      <c r="A714" s="330" t="s">
        <v>231</v>
      </c>
      <c r="B714" s="286" t="s">
        <v>232</v>
      </c>
      <c r="C714" s="287" t="s">
        <v>584</v>
      </c>
      <c r="D714" s="325">
        <f t="shared" si="35"/>
        <v>1000</v>
      </c>
      <c r="E714" s="325">
        <f t="shared" si="35"/>
        <v>1000</v>
      </c>
    </row>
    <row r="715" spans="1:5" ht="26.4">
      <c r="A715" s="331" t="s">
        <v>944</v>
      </c>
      <c r="B715" s="326" t="s">
        <v>233</v>
      </c>
      <c r="C715" s="327" t="s">
        <v>584</v>
      </c>
      <c r="D715" s="328">
        <f t="shared" si="35"/>
        <v>1000</v>
      </c>
      <c r="E715" s="328">
        <f t="shared" si="35"/>
        <v>1000</v>
      </c>
    </row>
    <row r="716" spans="1:5">
      <c r="A716" s="330" t="s">
        <v>30</v>
      </c>
      <c r="B716" s="286" t="s">
        <v>233</v>
      </c>
      <c r="C716" s="287" t="s">
        <v>4</v>
      </c>
      <c r="D716" s="325">
        <f t="shared" si="35"/>
        <v>1000</v>
      </c>
      <c r="E716" s="325">
        <f t="shared" si="35"/>
        <v>1000</v>
      </c>
    </row>
    <row r="717" spans="1:5">
      <c r="A717" s="330" t="s">
        <v>88</v>
      </c>
      <c r="B717" s="286" t="s">
        <v>233</v>
      </c>
      <c r="C717" s="287" t="s">
        <v>87</v>
      </c>
      <c r="D717" s="325">
        <f>1000</f>
        <v>1000</v>
      </c>
      <c r="E717" s="325">
        <f>1000</f>
        <v>1000</v>
      </c>
    </row>
    <row r="718" spans="1:5" ht="26.4">
      <c r="A718" s="552" t="s">
        <v>157</v>
      </c>
      <c r="B718" s="553" t="s">
        <v>259</v>
      </c>
      <c r="C718" s="554" t="s">
        <v>584</v>
      </c>
      <c r="D718" s="555">
        <f>D719+D723</f>
        <v>9935.2000000000007</v>
      </c>
      <c r="E718" s="555">
        <f>E719+E723</f>
        <v>9935.2000000000007</v>
      </c>
    </row>
    <row r="719" spans="1:5" ht="26.4">
      <c r="A719" s="330" t="s">
        <v>260</v>
      </c>
      <c r="B719" s="286" t="s">
        <v>261</v>
      </c>
      <c r="C719" s="287" t="s">
        <v>584</v>
      </c>
      <c r="D719" s="325">
        <f t="shared" ref="D719:E721" si="36">D720</f>
        <v>1500</v>
      </c>
      <c r="E719" s="325">
        <f t="shared" si="36"/>
        <v>1500</v>
      </c>
    </row>
    <row r="720" spans="1:5">
      <c r="A720" s="331" t="s">
        <v>158</v>
      </c>
      <c r="B720" s="326" t="s">
        <v>262</v>
      </c>
      <c r="C720" s="327" t="s">
        <v>584</v>
      </c>
      <c r="D720" s="328">
        <f t="shared" si="36"/>
        <v>1500</v>
      </c>
      <c r="E720" s="328">
        <f t="shared" si="36"/>
        <v>1500</v>
      </c>
    </row>
    <row r="721" spans="1:5">
      <c r="A721" s="330" t="s">
        <v>524</v>
      </c>
      <c r="B721" s="286" t="s">
        <v>262</v>
      </c>
      <c r="C721" s="287" t="s">
        <v>20</v>
      </c>
      <c r="D721" s="325">
        <f t="shared" si="36"/>
        <v>1500</v>
      </c>
      <c r="E721" s="325">
        <f t="shared" si="36"/>
        <v>1500</v>
      </c>
    </row>
    <row r="722" spans="1:5">
      <c r="A722" s="330" t="s">
        <v>36</v>
      </c>
      <c r="B722" s="286" t="s">
        <v>262</v>
      </c>
      <c r="C722" s="287" t="s">
        <v>19</v>
      </c>
      <c r="D722" s="342">
        <f>1500</f>
        <v>1500</v>
      </c>
      <c r="E722" s="342">
        <f>1500</f>
        <v>1500</v>
      </c>
    </row>
    <row r="723" spans="1:5" ht="26.4">
      <c r="A723" s="330" t="s">
        <v>501</v>
      </c>
      <c r="B723" s="286" t="s">
        <v>980</v>
      </c>
      <c r="C723" s="287" t="s">
        <v>584</v>
      </c>
      <c r="D723" s="325">
        <f>D724+D727</f>
        <v>8435.2000000000007</v>
      </c>
      <c r="E723" s="325">
        <f>E724+E727</f>
        <v>8435.2000000000007</v>
      </c>
    </row>
    <row r="724" spans="1:5">
      <c r="A724" s="331" t="s">
        <v>503</v>
      </c>
      <c r="B724" s="326" t="s">
        <v>981</v>
      </c>
      <c r="C724" s="327" t="s">
        <v>584</v>
      </c>
      <c r="D724" s="328">
        <f>D725</f>
        <v>8155.2</v>
      </c>
      <c r="E724" s="328">
        <f>E725</f>
        <v>8155.2</v>
      </c>
    </row>
    <row r="725" spans="1:5" ht="39.6">
      <c r="A725" s="330" t="s">
        <v>34</v>
      </c>
      <c r="B725" s="286" t="s">
        <v>981</v>
      </c>
      <c r="C725" s="287" t="s">
        <v>33</v>
      </c>
      <c r="D725" s="325">
        <f>D726</f>
        <v>8155.2</v>
      </c>
      <c r="E725" s="325">
        <f>E726</f>
        <v>8155.2</v>
      </c>
    </row>
    <row r="726" spans="1:5">
      <c r="A726" s="330" t="s">
        <v>32</v>
      </c>
      <c r="B726" s="286" t="s">
        <v>981</v>
      </c>
      <c r="C726" s="287" t="s">
        <v>31</v>
      </c>
      <c r="D726" s="342">
        <f>8155.2</f>
        <v>8155.2</v>
      </c>
      <c r="E726" s="342">
        <f>8155.2</f>
        <v>8155.2</v>
      </c>
    </row>
    <row r="727" spans="1:5">
      <c r="A727" s="331" t="s">
        <v>35</v>
      </c>
      <c r="B727" s="326" t="s">
        <v>982</v>
      </c>
      <c r="C727" s="327" t="s">
        <v>584</v>
      </c>
      <c r="D727" s="328">
        <f>D728+D730</f>
        <v>280</v>
      </c>
      <c r="E727" s="328">
        <f>E728+E730</f>
        <v>280</v>
      </c>
    </row>
    <row r="728" spans="1:5">
      <c r="A728" s="330" t="s">
        <v>524</v>
      </c>
      <c r="B728" s="286" t="s">
        <v>982</v>
      </c>
      <c r="C728" s="287" t="s">
        <v>20</v>
      </c>
      <c r="D728" s="325">
        <f>D729</f>
        <v>275.2</v>
      </c>
      <c r="E728" s="325">
        <f>E729</f>
        <v>275.2</v>
      </c>
    </row>
    <row r="729" spans="1:5">
      <c r="A729" s="330" t="s">
        <v>36</v>
      </c>
      <c r="B729" s="286" t="s">
        <v>982</v>
      </c>
      <c r="C729" s="287" t="s">
        <v>19</v>
      </c>
      <c r="D729" s="342">
        <f>275.2</f>
        <v>275.2</v>
      </c>
      <c r="E729" s="342">
        <f>275.2</f>
        <v>275.2</v>
      </c>
    </row>
    <row r="730" spans="1:5">
      <c r="A730" s="330" t="s">
        <v>30</v>
      </c>
      <c r="B730" s="286" t="s">
        <v>982</v>
      </c>
      <c r="C730" s="287" t="s">
        <v>4</v>
      </c>
      <c r="D730" s="325">
        <f>D731</f>
        <v>4.8</v>
      </c>
      <c r="E730" s="325">
        <f>E731</f>
        <v>4.8</v>
      </c>
    </row>
    <row r="731" spans="1:5">
      <c r="A731" s="330" t="s">
        <v>29</v>
      </c>
      <c r="B731" s="286" t="s">
        <v>982</v>
      </c>
      <c r="C731" s="287" t="s">
        <v>28</v>
      </c>
      <c r="D731" s="342">
        <f>4.8</f>
        <v>4.8</v>
      </c>
      <c r="E731" s="342">
        <f>4.8</f>
        <v>4.8</v>
      </c>
    </row>
    <row r="732" spans="1:5" ht="26.4">
      <c r="A732" s="552" t="s">
        <v>159</v>
      </c>
      <c r="B732" s="553" t="s">
        <v>263</v>
      </c>
      <c r="C732" s="554" t="s">
        <v>584</v>
      </c>
      <c r="D732" s="555">
        <f>D733+D737+D741</f>
        <v>530</v>
      </c>
      <c r="E732" s="555">
        <f>E733+E737+E741</f>
        <v>530</v>
      </c>
    </row>
    <row r="733" spans="1:5" ht="26.4">
      <c r="A733" s="330" t="s">
        <v>264</v>
      </c>
      <c r="B733" s="286" t="s">
        <v>265</v>
      </c>
      <c r="C733" s="287" t="s">
        <v>584</v>
      </c>
      <c r="D733" s="325">
        <f t="shared" ref="D733:E735" si="37">D734</f>
        <v>30</v>
      </c>
      <c r="E733" s="325">
        <f t="shared" si="37"/>
        <v>30</v>
      </c>
    </row>
    <row r="734" spans="1:5" ht="26.4">
      <c r="A734" s="331" t="s">
        <v>266</v>
      </c>
      <c r="B734" s="326" t="s">
        <v>267</v>
      </c>
      <c r="C734" s="327" t="s">
        <v>584</v>
      </c>
      <c r="D734" s="328">
        <f t="shared" si="37"/>
        <v>30</v>
      </c>
      <c r="E734" s="328">
        <f t="shared" si="37"/>
        <v>30</v>
      </c>
    </row>
    <row r="735" spans="1:5">
      <c r="A735" s="330" t="s">
        <v>524</v>
      </c>
      <c r="B735" s="286" t="s">
        <v>267</v>
      </c>
      <c r="C735" s="287" t="s">
        <v>20</v>
      </c>
      <c r="D735" s="325">
        <f t="shared" si="37"/>
        <v>30</v>
      </c>
      <c r="E735" s="325">
        <f t="shared" si="37"/>
        <v>30</v>
      </c>
    </row>
    <row r="736" spans="1:5">
      <c r="A736" s="330" t="s">
        <v>36</v>
      </c>
      <c r="B736" s="286" t="s">
        <v>267</v>
      </c>
      <c r="C736" s="287" t="s">
        <v>19</v>
      </c>
      <c r="D736" s="342">
        <f>30</f>
        <v>30</v>
      </c>
      <c r="E736" s="342">
        <f>30</f>
        <v>30</v>
      </c>
    </row>
    <row r="737" spans="1:5" ht="26.4">
      <c r="A737" s="330" t="s">
        <v>268</v>
      </c>
      <c r="B737" s="286" t="s">
        <v>269</v>
      </c>
      <c r="C737" s="287" t="s">
        <v>584</v>
      </c>
      <c r="D737" s="325">
        <f t="shared" ref="D737:E739" si="38">D738</f>
        <v>480</v>
      </c>
      <c r="E737" s="325">
        <f t="shared" si="38"/>
        <v>480</v>
      </c>
    </row>
    <row r="738" spans="1:5" ht="26.4">
      <c r="A738" s="331" t="s">
        <v>969</v>
      </c>
      <c r="B738" s="326" t="s">
        <v>270</v>
      </c>
      <c r="C738" s="327" t="s">
        <v>584</v>
      </c>
      <c r="D738" s="328">
        <f t="shared" si="38"/>
        <v>480</v>
      </c>
      <c r="E738" s="328">
        <f t="shared" si="38"/>
        <v>480</v>
      </c>
    </row>
    <row r="739" spans="1:5">
      <c r="A739" s="330" t="s">
        <v>524</v>
      </c>
      <c r="B739" s="286" t="s">
        <v>270</v>
      </c>
      <c r="C739" s="287" t="s">
        <v>20</v>
      </c>
      <c r="D739" s="325">
        <f t="shared" si="38"/>
        <v>480</v>
      </c>
      <c r="E739" s="325">
        <f t="shared" si="38"/>
        <v>480</v>
      </c>
    </row>
    <row r="740" spans="1:5">
      <c r="A740" s="330" t="s">
        <v>36</v>
      </c>
      <c r="B740" s="286" t="s">
        <v>270</v>
      </c>
      <c r="C740" s="287" t="s">
        <v>19</v>
      </c>
      <c r="D740" s="342">
        <f>480</f>
        <v>480</v>
      </c>
      <c r="E740" s="342">
        <f>480</f>
        <v>480</v>
      </c>
    </row>
    <row r="741" spans="1:5" ht="26.4">
      <c r="A741" s="330" t="s">
        <v>271</v>
      </c>
      <c r="B741" s="286" t="s">
        <v>272</v>
      </c>
      <c r="C741" s="287" t="s">
        <v>584</v>
      </c>
      <c r="D741" s="325">
        <f t="shared" ref="D741:E743" si="39">D742</f>
        <v>20</v>
      </c>
      <c r="E741" s="325">
        <f t="shared" si="39"/>
        <v>20</v>
      </c>
    </row>
    <row r="742" spans="1:5" ht="26.4">
      <c r="A742" s="331" t="s">
        <v>273</v>
      </c>
      <c r="B742" s="326" t="s">
        <v>274</v>
      </c>
      <c r="C742" s="327" t="s">
        <v>584</v>
      </c>
      <c r="D742" s="328">
        <f t="shared" si="39"/>
        <v>20</v>
      </c>
      <c r="E742" s="328">
        <f t="shared" si="39"/>
        <v>20</v>
      </c>
    </row>
    <row r="743" spans="1:5">
      <c r="A743" s="330" t="s">
        <v>524</v>
      </c>
      <c r="B743" s="286" t="s">
        <v>274</v>
      </c>
      <c r="C743" s="287" t="s">
        <v>20</v>
      </c>
      <c r="D743" s="325">
        <f t="shared" si="39"/>
        <v>20</v>
      </c>
      <c r="E743" s="325">
        <f t="shared" si="39"/>
        <v>20</v>
      </c>
    </row>
    <row r="744" spans="1:5">
      <c r="A744" s="330" t="s">
        <v>36</v>
      </c>
      <c r="B744" s="286" t="s">
        <v>274</v>
      </c>
      <c r="C744" s="287" t="s">
        <v>19</v>
      </c>
      <c r="D744" s="342">
        <f>20</f>
        <v>20</v>
      </c>
      <c r="E744" s="342">
        <f>20</f>
        <v>20</v>
      </c>
    </row>
    <row r="745" spans="1:5">
      <c r="A745" s="552" t="s">
        <v>57</v>
      </c>
      <c r="B745" s="553" t="s">
        <v>294</v>
      </c>
      <c r="C745" s="554" t="s">
        <v>584</v>
      </c>
      <c r="D745" s="555">
        <f>D746+D750+D762+D766</f>
        <v>4970</v>
      </c>
      <c r="E745" s="555">
        <f>E746+E750+E762+E766</f>
        <v>4970</v>
      </c>
    </row>
    <row r="746" spans="1:5" ht="26.4">
      <c r="A746" s="330" t="s">
        <v>381</v>
      </c>
      <c r="B746" s="286" t="s">
        <v>382</v>
      </c>
      <c r="C746" s="287" t="s">
        <v>584</v>
      </c>
      <c r="D746" s="325">
        <f t="shared" ref="D746:E748" si="40">D747</f>
        <v>3600</v>
      </c>
      <c r="E746" s="325">
        <f t="shared" si="40"/>
        <v>3600</v>
      </c>
    </row>
    <row r="747" spans="1:5">
      <c r="A747" s="331" t="s">
        <v>55</v>
      </c>
      <c r="B747" s="326" t="s">
        <v>383</v>
      </c>
      <c r="C747" s="327" t="s">
        <v>584</v>
      </c>
      <c r="D747" s="328">
        <f t="shared" si="40"/>
        <v>3600</v>
      </c>
      <c r="E747" s="328">
        <f t="shared" si="40"/>
        <v>3600</v>
      </c>
    </row>
    <row r="748" spans="1:5" ht="26.4">
      <c r="A748" s="330" t="s">
        <v>27</v>
      </c>
      <c r="B748" s="286" t="s">
        <v>383</v>
      </c>
      <c r="C748" s="287" t="s">
        <v>5</v>
      </c>
      <c r="D748" s="325">
        <f t="shared" si="40"/>
        <v>3600</v>
      </c>
      <c r="E748" s="325">
        <f t="shared" si="40"/>
        <v>3600</v>
      </c>
    </row>
    <row r="749" spans="1:5">
      <c r="A749" s="330" t="s">
        <v>26</v>
      </c>
      <c r="B749" s="286" t="s">
        <v>383</v>
      </c>
      <c r="C749" s="287" t="s">
        <v>6</v>
      </c>
      <c r="D749" s="342">
        <f>3300+300</f>
        <v>3600</v>
      </c>
      <c r="E749" s="342">
        <f>3300+300</f>
        <v>3600</v>
      </c>
    </row>
    <row r="750" spans="1:5">
      <c r="A750" s="330" t="s">
        <v>426</v>
      </c>
      <c r="B750" s="286" t="s">
        <v>427</v>
      </c>
      <c r="C750" s="287" t="s">
        <v>584</v>
      </c>
      <c r="D750" s="325">
        <f>D751+D756+D759</f>
        <v>170</v>
      </c>
      <c r="E750" s="325">
        <f>E751+E756+E759</f>
        <v>170</v>
      </c>
    </row>
    <row r="751" spans="1:5">
      <c r="A751" s="331" t="s">
        <v>56</v>
      </c>
      <c r="B751" s="326" t="s">
        <v>428</v>
      </c>
      <c r="C751" s="327" t="s">
        <v>584</v>
      </c>
      <c r="D751" s="328">
        <f>D754+D752</f>
        <v>100</v>
      </c>
      <c r="E751" s="328">
        <f>E754+E752</f>
        <v>100</v>
      </c>
    </row>
    <row r="752" spans="1:5">
      <c r="A752" s="330" t="s">
        <v>524</v>
      </c>
      <c r="B752" s="286" t="s">
        <v>428</v>
      </c>
      <c r="C752" s="287" t="s">
        <v>20</v>
      </c>
      <c r="D752" s="325">
        <f>D753</f>
        <v>50</v>
      </c>
      <c r="E752" s="325">
        <f>E753</f>
        <v>50</v>
      </c>
    </row>
    <row r="753" spans="1:5">
      <c r="A753" s="330" t="s">
        <v>36</v>
      </c>
      <c r="B753" s="286" t="s">
        <v>428</v>
      </c>
      <c r="C753" s="287" t="s">
        <v>19</v>
      </c>
      <c r="D753" s="325">
        <f>20+30</f>
        <v>50</v>
      </c>
      <c r="E753" s="325">
        <f>20+30</f>
        <v>50</v>
      </c>
    </row>
    <row r="754" spans="1:5" ht="26.4">
      <c r="A754" s="330" t="s">
        <v>27</v>
      </c>
      <c r="B754" s="286" t="s">
        <v>428</v>
      </c>
      <c r="C754" s="287" t="s">
        <v>5</v>
      </c>
      <c r="D754" s="342">
        <f>D755</f>
        <v>50</v>
      </c>
      <c r="E754" s="342">
        <f>E755</f>
        <v>50</v>
      </c>
    </row>
    <row r="755" spans="1:5">
      <c r="A755" s="330" t="s">
        <v>26</v>
      </c>
      <c r="B755" s="286" t="s">
        <v>428</v>
      </c>
      <c r="C755" s="287">
        <v>610</v>
      </c>
      <c r="D755" s="342">
        <f>50</f>
        <v>50</v>
      </c>
      <c r="E755" s="342">
        <f>50</f>
        <v>50</v>
      </c>
    </row>
    <row r="756" spans="1:5">
      <c r="A756" s="311" t="s">
        <v>701</v>
      </c>
      <c r="B756" s="312" t="s">
        <v>700</v>
      </c>
      <c r="C756" s="320"/>
      <c r="D756" s="328">
        <f>D757</f>
        <v>50</v>
      </c>
      <c r="E756" s="328">
        <f>E757</f>
        <v>50</v>
      </c>
    </row>
    <row r="757" spans="1:5" ht="26.4">
      <c r="A757" s="17" t="s">
        <v>27</v>
      </c>
      <c r="B757" s="307" t="s">
        <v>700</v>
      </c>
      <c r="C757" s="310">
        <v>600</v>
      </c>
      <c r="D757" s="325">
        <f>D758</f>
        <v>50</v>
      </c>
      <c r="E757" s="325">
        <f>E758</f>
        <v>50</v>
      </c>
    </row>
    <row r="758" spans="1:5">
      <c r="A758" s="17" t="s">
        <v>41</v>
      </c>
      <c r="B758" s="307" t="s">
        <v>700</v>
      </c>
      <c r="C758" s="310">
        <v>620</v>
      </c>
      <c r="D758" s="342">
        <v>50</v>
      </c>
      <c r="E758" s="342">
        <v>50</v>
      </c>
    </row>
    <row r="759" spans="1:5">
      <c r="A759" s="321" t="s">
        <v>705</v>
      </c>
      <c r="B759" s="309" t="s">
        <v>704</v>
      </c>
      <c r="C759" s="320" t="s">
        <v>584</v>
      </c>
      <c r="D759" s="328">
        <f>D760</f>
        <v>20</v>
      </c>
      <c r="E759" s="328">
        <f>E760</f>
        <v>20</v>
      </c>
    </row>
    <row r="760" spans="1:5" ht="26.4">
      <c r="A760" s="17" t="s">
        <v>27</v>
      </c>
      <c r="B760" s="307" t="s">
        <v>704</v>
      </c>
      <c r="C760" s="310">
        <v>600</v>
      </c>
      <c r="D760" s="325">
        <f>D761</f>
        <v>20</v>
      </c>
      <c r="E760" s="325">
        <f>E761</f>
        <v>20</v>
      </c>
    </row>
    <row r="761" spans="1:5">
      <c r="A761" s="17" t="s">
        <v>41</v>
      </c>
      <c r="B761" s="307" t="s">
        <v>704</v>
      </c>
      <c r="C761" s="310">
        <v>620</v>
      </c>
      <c r="D761" s="342">
        <f>20</f>
        <v>20</v>
      </c>
      <c r="E761" s="342">
        <f>20</f>
        <v>20</v>
      </c>
    </row>
    <row r="762" spans="1:5" ht="52.8">
      <c r="A762" s="330" t="s">
        <v>295</v>
      </c>
      <c r="B762" s="286" t="s">
        <v>296</v>
      </c>
      <c r="C762" s="287" t="s">
        <v>584</v>
      </c>
      <c r="D762" s="325">
        <f t="shared" ref="D762:E764" si="41">D763</f>
        <v>600</v>
      </c>
      <c r="E762" s="325">
        <f t="shared" si="41"/>
        <v>600</v>
      </c>
    </row>
    <row r="763" spans="1:5">
      <c r="A763" s="331" t="s">
        <v>521</v>
      </c>
      <c r="B763" s="326" t="s">
        <v>297</v>
      </c>
      <c r="C763" s="327" t="s">
        <v>584</v>
      </c>
      <c r="D763" s="328">
        <f t="shared" si="41"/>
        <v>600</v>
      </c>
      <c r="E763" s="328">
        <f t="shared" si="41"/>
        <v>600</v>
      </c>
    </row>
    <row r="764" spans="1:5">
      <c r="A764" s="330" t="s">
        <v>524</v>
      </c>
      <c r="B764" s="286" t="s">
        <v>297</v>
      </c>
      <c r="C764" s="287" t="s">
        <v>20</v>
      </c>
      <c r="D764" s="325">
        <f t="shared" si="41"/>
        <v>600</v>
      </c>
      <c r="E764" s="325">
        <f t="shared" si="41"/>
        <v>600</v>
      </c>
    </row>
    <row r="765" spans="1:5">
      <c r="A765" s="330" t="s">
        <v>36</v>
      </c>
      <c r="B765" s="286" t="s">
        <v>297</v>
      </c>
      <c r="C765" s="287" t="s">
        <v>19</v>
      </c>
      <c r="D765" s="342">
        <f>600</f>
        <v>600</v>
      </c>
      <c r="E765" s="342">
        <f>600</f>
        <v>600</v>
      </c>
    </row>
    <row r="766" spans="1:5">
      <c r="A766" s="330" t="s">
        <v>697</v>
      </c>
      <c r="B766" s="286" t="s">
        <v>611</v>
      </c>
      <c r="C766" s="287"/>
      <c r="D766" s="325">
        <f>D767+D770</f>
        <v>600</v>
      </c>
      <c r="E766" s="325">
        <f>E767+E770</f>
        <v>600</v>
      </c>
    </row>
    <row r="767" spans="1:5">
      <c r="A767" s="331" t="s">
        <v>613</v>
      </c>
      <c r="B767" s="326" t="s">
        <v>612</v>
      </c>
      <c r="C767" s="327"/>
      <c r="D767" s="328">
        <f>D768</f>
        <v>0</v>
      </c>
      <c r="E767" s="328">
        <f>E768</f>
        <v>0</v>
      </c>
    </row>
    <row r="768" spans="1:5">
      <c r="A768" s="330" t="s">
        <v>524</v>
      </c>
      <c r="B768" s="286" t="s">
        <v>612</v>
      </c>
      <c r="C768" s="287">
        <v>200</v>
      </c>
      <c r="D768" s="325">
        <f>D769</f>
        <v>0</v>
      </c>
      <c r="E768" s="325">
        <f>E769</f>
        <v>0</v>
      </c>
    </row>
    <row r="769" spans="1:5">
      <c r="A769" s="330" t="s">
        <v>36</v>
      </c>
      <c r="B769" s="286" t="s">
        <v>612</v>
      </c>
      <c r="C769" s="287">
        <v>240</v>
      </c>
      <c r="D769" s="342">
        <v>0</v>
      </c>
      <c r="E769" s="342">
        <v>0</v>
      </c>
    </row>
    <row r="770" spans="1:5">
      <c r="A770" s="331" t="s">
        <v>970</v>
      </c>
      <c r="B770" s="326" t="s">
        <v>615</v>
      </c>
      <c r="C770" s="327"/>
      <c r="D770" s="328">
        <f>D771</f>
        <v>600</v>
      </c>
      <c r="E770" s="328">
        <f>E771</f>
        <v>600</v>
      </c>
    </row>
    <row r="771" spans="1:5">
      <c r="A771" s="330" t="s">
        <v>524</v>
      </c>
      <c r="B771" s="286" t="s">
        <v>615</v>
      </c>
      <c r="C771" s="287">
        <v>200</v>
      </c>
      <c r="D771" s="325">
        <f>D772</f>
        <v>600</v>
      </c>
      <c r="E771" s="325">
        <f>E772</f>
        <v>600</v>
      </c>
    </row>
    <row r="772" spans="1:5">
      <c r="A772" s="330" t="s">
        <v>36</v>
      </c>
      <c r="B772" s="286" t="s">
        <v>615</v>
      </c>
      <c r="C772" s="287">
        <v>240</v>
      </c>
      <c r="D772" s="342">
        <f>600</f>
        <v>600</v>
      </c>
      <c r="E772" s="342">
        <f>600</f>
        <v>600</v>
      </c>
    </row>
    <row r="773" spans="1:5">
      <c r="A773" s="552" t="s">
        <v>54</v>
      </c>
      <c r="B773" s="553" t="s">
        <v>384</v>
      </c>
      <c r="C773" s="554" t="s">
        <v>584</v>
      </c>
      <c r="D773" s="555">
        <f>D774</f>
        <v>3050</v>
      </c>
      <c r="E773" s="555">
        <f>E774</f>
        <v>3050</v>
      </c>
    </row>
    <row r="774" spans="1:5" ht="26.4">
      <c r="A774" s="330" t="s">
        <v>429</v>
      </c>
      <c r="B774" s="286" t="s">
        <v>385</v>
      </c>
      <c r="C774" s="287" t="s">
        <v>584</v>
      </c>
      <c r="D774" s="325">
        <f>D775+D779</f>
        <v>3050</v>
      </c>
      <c r="E774" s="325">
        <f>E775+E779</f>
        <v>3050</v>
      </c>
    </row>
    <row r="775" spans="1:5">
      <c r="A775" s="331" t="s">
        <v>53</v>
      </c>
      <c r="B775" s="326" t="s">
        <v>386</v>
      </c>
      <c r="C775" s="327" t="s">
        <v>584</v>
      </c>
      <c r="D775" s="328">
        <f>D776</f>
        <v>3000</v>
      </c>
      <c r="E775" s="328">
        <f>E776</f>
        <v>3000</v>
      </c>
    </row>
    <row r="776" spans="1:5" ht="26.4">
      <c r="A776" s="330" t="s">
        <v>27</v>
      </c>
      <c r="B776" s="286" t="s">
        <v>386</v>
      </c>
      <c r="C776" s="287" t="s">
        <v>5</v>
      </c>
      <c r="D776" s="325">
        <f>D777+D778</f>
        <v>3000</v>
      </c>
      <c r="E776" s="325">
        <f>E777+E778</f>
        <v>3000</v>
      </c>
    </row>
    <row r="777" spans="1:5">
      <c r="A777" s="330" t="s">
        <v>26</v>
      </c>
      <c r="B777" s="286" t="s">
        <v>386</v>
      </c>
      <c r="C777" s="287" t="s">
        <v>6</v>
      </c>
      <c r="D777" s="342">
        <v>2700</v>
      </c>
      <c r="E777" s="342">
        <v>2700</v>
      </c>
    </row>
    <row r="778" spans="1:5">
      <c r="A778" s="330" t="s">
        <v>41</v>
      </c>
      <c r="B778" s="286" t="s">
        <v>386</v>
      </c>
      <c r="C778" s="287">
        <v>620</v>
      </c>
      <c r="D778" s="342">
        <v>300</v>
      </c>
      <c r="E778" s="342">
        <v>300</v>
      </c>
    </row>
    <row r="779" spans="1:5" ht="26.4">
      <c r="A779" s="321" t="s">
        <v>703</v>
      </c>
      <c r="B779" s="309" t="s">
        <v>702</v>
      </c>
      <c r="C779" s="320"/>
      <c r="D779" s="328">
        <f>D780</f>
        <v>50</v>
      </c>
      <c r="E779" s="328">
        <f>E780</f>
        <v>50</v>
      </c>
    </row>
    <row r="780" spans="1:5" ht="26.4">
      <c r="A780" s="17" t="s">
        <v>27</v>
      </c>
      <c r="B780" s="307" t="s">
        <v>702</v>
      </c>
      <c r="C780" s="310">
        <v>600</v>
      </c>
      <c r="D780" s="325">
        <f>D781</f>
        <v>50</v>
      </c>
      <c r="E780" s="325">
        <f>E781</f>
        <v>50</v>
      </c>
    </row>
    <row r="781" spans="1:5">
      <c r="A781" s="17" t="s">
        <v>41</v>
      </c>
      <c r="B781" s="307" t="s">
        <v>702</v>
      </c>
      <c r="C781" s="310">
        <v>620</v>
      </c>
      <c r="D781" s="342">
        <v>50</v>
      </c>
      <c r="E781" s="342">
        <v>50</v>
      </c>
    </row>
    <row r="782" spans="1:5">
      <c r="A782" s="552" t="s">
        <v>52</v>
      </c>
      <c r="B782" s="553" t="s">
        <v>464</v>
      </c>
      <c r="C782" s="554" t="s">
        <v>584</v>
      </c>
      <c r="D782" s="555">
        <f>D784+D787+D790</f>
        <v>70</v>
      </c>
      <c r="E782" s="555">
        <f>E784+E787+E790</f>
        <v>70</v>
      </c>
    </row>
    <row r="783" spans="1:5" ht="26.4">
      <c r="A783" s="330" t="s">
        <v>465</v>
      </c>
      <c r="B783" s="286" t="s">
        <v>466</v>
      </c>
      <c r="C783" s="287" t="s">
        <v>584</v>
      </c>
      <c r="D783" s="342"/>
      <c r="E783" s="342"/>
    </row>
    <row r="784" spans="1:5">
      <c r="A784" s="331" t="s">
        <v>105</v>
      </c>
      <c r="B784" s="326" t="s">
        <v>467</v>
      </c>
      <c r="C784" s="327" t="s">
        <v>584</v>
      </c>
      <c r="D784" s="328">
        <f>D785</f>
        <v>20</v>
      </c>
      <c r="E784" s="328">
        <f>E785</f>
        <v>20</v>
      </c>
    </row>
    <row r="785" spans="1:5">
      <c r="A785" s="330" t="s">
        <v>524</v>
      </c>
      <c r="B785" s="286" t="s">
        <v>467</v>
      </c>
      <c r="C785" s="287" t="s">
        <v>20</v>
      </c>
      <c r="D785" s="325">
        <f>D786</f>
        <v>20</v>
      </c>
      <c r="E785" s="325">
        <f>E786</f>
        <v>20</v>
      </c>
    </row>
    <row r="786" spans="1:5">
      <c r="A786" s="330" t="s">
        <v>36</v>
      </c>
      <c r="B786" s="286" t="s">
        <v>467</v>
      </c>
      <c r="C786" s="287" t="s">
        <v>19</v>
      </c>
      <c r="D786" s="342">
        <f>20</f>
        <v>20</v>
      </c>
      <c r="E786" s="342">
        <f>20</f>
        <v>20</v>
      </c>
    </row>
    <row r="787" spans="1:5">
      <c r="A787" s="331" t="s">
        <v>56</v>
      </c>
      <c r="B787" s="326" t="s">
        <v>493</v>
      </c>
      <c r="C787" s="327" t="s">
        <v>584</v>
      </c>
      <c r="D787" s="328">
        <f>D788</f>
        <v>30</v>
      </c>
      <c r="E787" s="328">
        <f>E788</f>
        <v>30</v>
      </c>
    </row>
    <row r="788" spans="1:5" ht="26.4">
      <c r="A788" s="330" t="s">
        <v>27</v>
      </c>
      <c r="B788" s="286" t="s">
        <v>493</v>
      </c>
      <c r="C788" s="287" t="s">
        <v>5</v>
      </c>
      <c r="D788" s="325">
        <f>D789</f>
        <v>30</v>
      </c>
      <c r="E788" s="325">
        <f>E789</f>
        <v>30</v>
      </c>
    </row>
    <row r="789" spans="1:5">
      <c r="A789" s="330" t="s">
        <v>41</v>
      </c>
      <c r="B789" s="286" t="s">
        <v>493</v>
      </c>
      <c r="C789" s="287" t="s">
        <v>40</v>
      </c>
      <c r="D789" s="342">
        <f>30</f>
        <v>30</v>
      </c>
      <c r="E789" s="342">
        <f>30</f>
        <v>30</v>
      </c>
    </row>
    <row r="790" spans="1:5">
      <c r="A790" s="331" t="s">
        <v>162</v>
      </c>
      <c r="B790" s="326" t="s">
        <v>706</v>
      </c>
      <c r="C790" s="327" t="s">
        <v>584</v>
      </c>
      <c r="D790" s="328">
        <f>D791</f>
        <v>20</v>
      </c>
      <c r="E790" s="328">
        <f>E791</f>
        <v>20</v>
      </c>
    </row>
    <row r="791" spans="1:5" ht="26.4">
      <c r="A791" s="330" t="s">
        <v>27</v>
      </c>
      <c r="B791" s="286" t="s">
        <v>706</v>
      </c>
      <c r="C791" s="287" t="s">
        <v>5</v>
      </c>
      <c r="D791" s="325">
        <f>D792</f>
        <v>20</v>
      </c>
      <c r="E791" s="325">
        <f>E792</f>
        <v>20</v>
      </c>
    </row>
    <row r="792" spans="1:5">
      <c r="A792" s="330" t="s">
        <v>41</v>
      </c>
      <c r="B792" s="286" t="s">
        <v>706</v>
      </c>
      <c r="C792" s="287" t="s">
        <v>40</v>
      </c>
      <c r="D792" s="334">
        <f>20</f>
        <v>20</v>
      </c>
      <c r="E792" s="334">
        <f>20</f>
        <v>20</v>
      </c>
    </row>
    <row r="793" spans="1:5" ht="26.4">
      <c r="A793" s="329" t="s">
        <v>219</v>
      </c>
      <c r="B793" s="322" t="s">
        <v>220</v>
      </c>
      <c r="C793" s="323" t="s">
        <v>584</v>
      </c>
      <c r="D793" s="324">
        <f>D794</f>
        <v>600</v>
      </c>
      <c r="E793" s="324">
        <f>E794</f>
        <v>600</v>
      </c>
    </row>
    <row r="794" spans="1:5" ht="26.4">
      <c r="A794" s="330" t="s">
        <v>343</v>
      </c>
      <c r="B794" s="286" t="s">
        <v>344</v>
      </c>
      <c r="C794" s="287" t="s">
        <v>584</v>
      </c>
      <c r="D794" s="325">
        <f>D795+D799</f>
        <v>600</v>
      </c>
      <c r="E794" s="325">
        <f>E795+E799</f>
        <v>600</v>
      </c>
    </row>
    <row r="795" spans="1:5" ht="26.4">
      <c r="A795" s="331" t="s">
        <v>345</v>
      </c>
      <c r="B795" s="326" t="s">
        <v>346</v>
      </c>
      <c r="C795" s="327" t="s">
        <v>584</v>
      </c>
      <c r="D795" s="328">
        <f>D796</f>
        <v>550</v>
      </c>
      <c r="E795" s="328">
        <f>E796</f>
        <v>550</v>
      </c>
    </row>
    <row r="796" spans="1:5">
      <c r="A796" s="330" t="s">
        <v>524</v>
      </c>
      <c r="B796" s="286" t="s">
        <v>346</v>
      </c>
      <c r="C796" s="287">
        <v>200</v>
      </c>
      <c r="D796" s="325">
        <f>D797</f>
        <v>550</v>
      </c>
      <c r="E796" s="325">
        <f>E797</f>
        <v>550</v>
      </c>
    </row>
    <row r="797" spans="1:5">
      <c r="A797" s="330" t="s">
        <v>36</v>
      </c>
      <c r="B797" s="286" t="s">
        <v>346</v>
      </c>
      <c r="C797" s="287" t="s">
        <v>19</v>
      </c>
      <c r="D797" s="334">
        <f>550</f>
        <v>550</v>
      </c>
      <c r="E797" s="334">
        <f>550</f>
        <v>550</v>
      </c>
    </row>
    <row r="798" spans="1:5">
      <c r="A798" s="330" t="s">
        <v>221</v>
      </c>
      <c r="B798" s="286" t="s">
        <v>579</v>
      </c>
      <c r="C798" s="287"/>
      <c r="D798" s="325">
        <f t="shared" ref="D798:E800" si="42">D799</f>
        <v>50</v>
      </c>
      <c r="E798" s="325">
        <f t="shared" si="42"/>
        <v>50</v>
      </c>
    </row>
    <row r="799" spans="1:5">
      <c r="A799" s="331" t="s">
        <v>222</v>
      </c>
      <c r="B799" s="326" t="s">
        <v>580</v>
      </c>
      <c r="C799" s="327"/>
      <c r="D799" s="328">
        <f t="shared" si="42"/>
        <v>50</v>
      </c>
      <c r="E799" s="328">
        <f t="shared" si="42"/>
        <v>50</v>
      </c>
    </row>
    <row r="800" spans="1:5">
      <c r="A800" s="330" t="s">
        <v>524</v>
      </c>
      <c r="B800" s="286" t="s">
        <v>580</v>
      </c>
      <c r="C800" s="287">
        <v>200</v>
      </c>
      <c r="D800" s="325">
        <f t="shared" si="42"/>
        <v>50</v>
      </c>
      <c r="E800" s="325">
        <f t="shared" si="42"/>
        <v>50</v>
      </c>
    </row>
    <row r="801" spans="1:5">
      <c r="A801" s="330" t="s">
        <v>36</v>
      </c>
      <c r="B801" s="286" t="s">
        <v>580</v>
      </c>
      <c r="C801" s="287">
        <v>240</v>
      </c>
      <c r="D801" s="334">
        <v>50</v>
      </c>
      <c r="E801" s="334">
        <v>50</v>
      </c>
    </row>
    <row r="802" spans="1:5" s="338" customFormat="1">
      <c r="A802" s="329" t="s">
        <v>978</v>
      </c>
      <c r="B802" s="322"/>
      <c r="C802" s="323"/>
      <c r="D802" s="324">
        <f>D22+D43+D73+D113+D178+D247+D302+D424+D486+D500+D685+D692+D712+D793</f>
        <v>2586411.5999999996</v>
      </c>
      <c r="E802" s="324">
        <f>E22+E43+E73+E113+E178+E247+E302+E424+E486+E500+E685+E692+E712+E793</f>
        <v>2614516.3000000003</v>
      </c>
    </row>
    <row r="803" spans="1:5">
      <c r="A803" s="330" t="s">
        <v>78</v>
      </c>
      <c r="B803" s="286" t="s">
        <v>226</v>
      </c>
      <c r="C803" s="287" t="s">
        <v>584</v>
      </c>
      <c r="D803" s="325">
        <f>D804+D807</f>
        <v>7337.3</v>
      </c>
      <c r="E803" s="325">
        <f>E804+E807</f>
        <v>7337.3</v>
      </c>
    </row>
    <row r="804" spans="1:5">
      <c r="A804" s="331" t="s">
        <v>77</v>
      </c>
      <c r="B804" s="326" t="s">
        <v>227</v>
      </c>
      <c r="C804" s="327" t="s">
        <v>584</v>
      </c>
      <c r="D804" s="328">
        <f>D805</f>
        <v>1666.3</v>
      </c>
      <c r="E804" s="328">
        <f>E805</f>
        <v>1666.3</v>
      </c>
    </row>
    <row r="805" spans="1:5" ht="39.6">
      <c r="A805" s="330" t="s">
        <v>34</v>
      </c>
      <c r="B805" s="286" t="s">
        <v>227</v>
      </c>
      <c r="C805" s="287" t="s">
        <v>33</v>
      </c>
      <c r="D805" s="325">
        <f>D806</f>
        <v>1666.3</v>
      </c>
      <c r="E805" s="325">
        <f>E806</f>
        <v>1666.3</v>
      </c>
    </row>
    <row r="806" spans="1:5">
      <c r="A806" s="330" t="s">
        <v>38</v>
      </c>
      <c r="B806" s="286" t="s">
        <v>227</v>
      </c>
      <c r="C806" s="287" t="s">
        <v>37</v>
      </c>
      <c r="D806" s="334">
        <f>1666.3</f>
        <v>1666.3</v>
      </c>
      <c r="E806" s="334">
        <f>1666.3</f>
        <v>1666.3</v>
      </c>
    </row>
    <row r="807" spans="1:5">
      <c r="A807" s="331" t="s">
        <v>76</v>
      </c>
      <c r="B807" s="326" t="s">
        <v>190</v>
      </c>
      <c r="C807" s="327" t="s">
        <v>584</v>
      </c>
      <c r="D807" s="328">
        <f>D808+D810+D812</f>
        <v>5671</v>
      </c>
      <c r="E807" s="328">
        <f>E808+E810+E812</f>
        <v>5671</v>
      </c>
    </row>
    <row r="808" spans="1:5" ht="39.6">
      <c r="A808" s="330" t="s">
        <v>34</v>
      </c>
      <c r="B808" s="286" t="s">
        <v>190</v>
      </c>
      <c r="C808" s="287" t="s">
        <v>33</v>
      </c>
      <c r="D808" s="325">
        <f>D809</f>
        <v>3721</v>
      </c>
      <c r="E808" s="325">
        <f>E809</f>
        <v>3721</v>
      </c>
    </row>
    <row r="809" spans="1:5">
      <c r="A809" s="330" t="s">
        <v>38</v>
      </c>
      <c r="B809" s="286" t="s">
        <v>190</v>
      </c>
      <c r="C809" s="287" t="s">
        <v>37</v>
      </c>
      <c r="D809" s="334">
        <f>2090.3+1630.7</f>
        <v>3721</v>
      </c>
      <c r="E809" s="334">
        <f>2090.3+1630.7</f>
        <v>3721</v>
      </c>
    </row>
    <row r="810" spans="1:5">
      <c r="A810" s="330" t="s">
        <v>524</v>
      </c>
      <c r="B810" s="286" t="s">
        <v>190</v>
      </c>
      <c r="C810" s="287" t="s">
        <v>20</v>
      </c>
      <c r="D810" s="325">
        <f>D811</f>
        <v>1949</v>
      </c>
      <c r="E810" s="325">
        <f>E811</f>
        <v>1949</v>
      </c>
    </row>
    <row r="811" spans="1:5">
      <c r="A811" s="330" t="s">
        <v>36</v>
      </c>
      <c r="B811" s="286" t="s">
        <v>190</v>
      </c>
      <c r="C811" s="287" t="s">
        <v>19</v>
      </c>
      <c r="D811" s="334">
        <f>1399+550</f>
        <v>1949</v>
      </c>
      <c r="E811" s="334">
        <f>1399+550</f>
        <v>1949</v>
      </c>
    </row>
    <row r="812" spans="1:5">
      <c r="A812" s="330" t="s">
        <v>30</v>
      </c>
      <c r="B812" s="286" t="s">
        <v>190</v>
      </c>
      <c r="C812" s="287" t="s">
        <v>4</v>
      </c>
      <c r="D812" s="325">
        <f>D813</f>
        <v>1</v>
      </c>
      <c r="E812" s="325">
        <f>E813</f>
        <v>1</v>
      </c>
    </row>
    <row r="813" spans="1:5">
      <c r="A813" s="330" t="s">
        <v>29</v>
      </c>
      <c r="B813" s="286" t="s">
        <v>190</v>
      </c>
      <c r="C813" s="287" t="s">
        <v>28</v>
      </c>
      <c r="D813" s="334">
        <v>1</v>
      </c>
      <c r="E813" s="334">
        <v>1</v>
      </c>
    </row>
    <row r="814" spans="1:5">
      <c r="A814" s="330" t="s">
        <v>86</v>
      </c>
      <c r="B814" s="286" t="s">
        <v>258</v>
      </c>
      <c r="C814" s="287" t="s">
        <v>584</v>
      </c>
      <c r="D814" s="325">
        <f>D815+D818+D821+D824+D827</f>
        <v>22800</v>
      </c>
      <c r="E814" s="325">
        <f>E815+E818+E821+E824+E827</f>
        <v>7300</v>
      </c>
    </row>
    <row r="815" spans="1:5">
      <c r="A815" s="331" t="s">
        <v>609</v>
      </c>
      <c r="B815" s="326" t="s">
        <v>607</v>
      </c>
      <c r="C815" s="327"/>
      <c r="D815" s="328">
        <f>D816</f>
        <v>0</v>
      </c>
      <c r="E815" s="328">
        <f>E816</f>
        <v>0</v>
      </c>
    </row>
    <row r="816" spans="1:5">
      <c r="A816" s="330" t="s">
        <v>30</v>
      </c>
      <c r="B816" s="286" t="s">
        <v>607</v>
      </c>
      <c r="C816" s="287">
        <v>800</v>
      </c>
      <c r="D816" s="325">
        <f>D817</f>
        <v>0</v>
      </c>
      <c r="E816" s="325">
        <f>E817</f>
        <v>0</v>
      </c>
    </row>
    <row r="817" spans="1:5">
      <c r="A817" s="330" t="s">
        <v>608</v>
      </c>
      <c r="B817" s="286" t="s">
        <v>607</v>
      </c>
      <c r="C817" s="287">
        <v>880</v>
      </c>
      <c r="D817" s="334"/>
      <c r="E817" s="334"/>
    </row>
    <row r="818" spans="1:5">
      <c r="A818" s="331" t="s">
        <v>168</v>
      </c>
      <c r="B818" s="326" t="s">
        <v>478</v>
      </c>
      <c r="C818" s="327" t="s">
        <v>584</v>
      </c>
      <c r="D818" s="328">
        <f>D819</f>
        <v>300</v>
      </c>
      <c r="E818" s="328">
        <f>E819</f>
        <v>300</v>
      </c>
    </row>
    <row r="819" spans="1:5">
      <c r="A819" s="330" t="s">
        <v>18</v>
      </c>
      <c r="B819" s="286" t="s">
        <v>478</v>
      </c>
      <c r="C819" s="287" t="s">
        <v>17</v>
      </c>
      <c r="D819" s="325">
        <f>D820</f>
        <v>300</v>
      </c>
      <c r="E819" s="325">
        <f>E820</f>
        <v>300</v>
      </c>
    </row>
    <row r="820" spans="1:5">
      <c r="A820" s="330" t="s">
        <v>507</v>
      </c>
      <c r="B820" s="286" t="s">
        <v>478</v>
      </c>
      <c r="C820" s="287" t="s">
        <v>506</v>
      </c>
      <c r="D820" s="334">
        <f>300</f>
        <v>300</v>
      </c>
      <c r="E820" s="334">
        <f>300</f>
        <v>300</v>
      </c>
    </row>
    <row r="821" spans="1:5">
      <c r="A821" s="331" t="s">
        <v>682</v>
      </c>
      <c r="B821" s="326" t="s">
        <v>683</v>
      </c>
      <c r="C821" s="327"/>
      <c r="D821" s="328">
        <f>D822</f>
        <v>0</v>
      </c>
      <c r="E821" s="328">
        <f>E822</f>
        <v>0</v>
      </c>
    </row>
    <row r="822" spans="1:5">
      <c r="A822" s="330" t="s">
        <v>524</v>
      </c>
      <c r="B822" s="286" t="s">
        <v>683</v>
      </c>
      <c r="C822" s="287">
        <v>200</v>
      </c>
      <c r="D822" s="325">
        <f>D823</f>
        <v>0</v>
      </c>
      <c r="E822" s="325">
        <f>E823</f>
        <v>0</v>
      </c>
    </row>
    <row r="823" spans="1:5">
      <c r="A823" s="330" t="s">
        <v>36</v>
      </c>
      <c r="B823" s="286" t="s">
        <v>683</v>
      </c>
      <c r="C823" s="287">
        <v>240</v>
      </c>
      <c r="D823" s="334">
        <v>0</v>
      </c>
      <c r="E823" s="334">
        <v>0</v>
      </c>
    </row>
    <row r="824" spans="1:5">
      <c r="A824" s="331" t="s">
        <v>64</v>
      </c>
      <c r="B824" s="326" t="s">
        <v>681</v>
      </c>
      <c r="C824" s="327"/>
      <c r="D824" s="328">
        <f>D825</f>
        <v>20500</v>
      </c>
      <c r="E824" s="328">
        <f>E825</f>
        <v>5000</v>
      </c>
    </row>
    <row r="825" spans="1:5">
      <c r="A825" s="330" t="s">
        <v>30</v>
      </c>
      <c r="B825" s="286" t="s">
        <v>681</v>
      </c>
      <c r="C825" s="287">
        <v>800</v>
      </c>
      <c r="D825" s="325">
        <f>D826</f>
        <v>20500</v>
      </c>
      <c r="E825" s="325">
        <f>E826</f>
        <v>5000</v>
      </c>
    </row>
    <row r="826" spans="1:5">
      <c r="A826" s="330" t="s">
        <v>88</v>
      </c>
      <c r="B826" s="286" t="s">
        <v>681</v>
      </c>
      <c r="C826" s="287">
        <v>870</v>
      </c>
      <c r="D826" s="325">
        <v>20500</v>
      </c>
      <c r="E826" s="325">
        <v>5000</v>
      </c>
    </row>
    <row r="827" spans="1:5">
      <c r="A827" s="331" t="s">
        <v>503</v>
      </c>
      <c r="B827" s="326" t="s">
        <v>560</v>
      </c>
      <c r="C827" s="327" t="s">
        <v>584</v>
      </c>
      <c r="D827" s="328">
        <f>D828</f>
        <v>2000</v>
      </c>
      <c r="E827" s="328">
        <f>E828</f>
        <v>2000</v>
      </c>
    </row>
    <row r="828" spans="1:5" ht="26.4">
      <c r="A828" s="330" t="s">
        <v>27</v>
      </c>
      <c r="B828" s="286" t="s">
        <v>560</v>
      </c>
      <c r="C828" s="287" t="s">
        <v>5</v>
      </c>
      <c r="D828" s="325">
        <f>D829</f>
        <v>2000</v>
      </c>
      <c r="E828" s="325">
        <f>E829</f>
        <v>2000</v>
      </c>
    </row>
    <row r="829" spans="1:5">
      <c r="A829" s="330" t="s">
        <v>26</v>
      </c>
      <c r="B829" s="286" t="s">
        <v>560</v>
      </c>
      <c r="C829" s="287">
        <v>610</v>
      </c>
      <c r="D829" s="334">
        <f>2000</f>
        <v>2000</v>
      </c>
      <c r="E829" s="334">
        <f>2000</f>
        <v>2000</v>
      </c>
    </row>
    <row r="830" spans="1:5" s="338" customFormat="1">
      <c r="A830" s="329" t="s">
        <v>979</v>
      </c>
      <c r="B830" s="322"/>
      <c r="C830" s="323"/>
      <c r="D830" s="324">
        <f>D803+D814</f>
        <v>30137.3</v>
      </c>
      <c r="E830" s="324">
        <f>E803+E814</f>
        <v>14637.3</v>
      </c>
    </row>
    <row r="831" spans="1:5">
      <c r="A831" s="332" t="s">
        <v>951</v>
      </c>
      <c r="B831" s="332"/>
      <c r="C831" s="332" t="s">
        <v>584</v>
      </c>
      <c r="D831" s="333">
        <f>D22+D43+D73+D113+D178+D247+D302+D424+D486+D500+D685+D692+D712+D793+D803+D814</f>
        <v>2616548.8999999994</v>
      </c>
      <c r="E831" s="333">
        <f>E22+E43+E73+E113+E178+E247+E302+E424+E486+E500+E685+E692+E712+E793+E803+E814</f>
        <v>2629153.6</v>
      </c>
    </row>
  </sheetData>
  <mergeCells count="15">
    <mergeCell ref="C1:E1"/>
    <mergeCell ref="C2:E2"/>
    <mergeCell ref="C3:E3"/>
    <mergeCell ref="C4:E4"/>
    <mergeCell ref="A19:A20"/>
    <mergeCell ref="A6:E6"/>
    <mergeCell ref="A7:E7"/>
    <mergeCell ref="A8:E8"/>
    <mergeCell ref="A9:E9"/>
    <mergeCell ref="B19:E19"/>
    <mergeCell ref="A10:E10"/>
    <mergeCell ref="A11:E11"/>
    <mergeCell ref="A14:E14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F31"/>
  <sheetViews>
    <sheetView zoomScaleNormal="100" workbookViewId="0">
      <selection activeCell="C5" sqref="C5:D5"/>
    </sheetView>
  </sheetViews>
  <sheetFormatPr defaultColWidth="9.109375" defaultRowHeight="13.2"/>
  <cols>
    <col min="1" max="1" width="6" style="188" customWidth="1"/>
    <col min="2" max="2" width="49.44140625" style="122" customWidth="1"/>
    <col min="3" max="3" width="34.33203125" style="122" customWidth="1"/>
    <col min="4" max="4" width="24.5546875" style="122" customWidth="1"/>
    <col min="5" max="16384" width="9.109375" style="122"/>
  </cols>
  <sheetData>
    <row r="1" spans="1:4">
      <c r="C1" s="522" t="s">
        <v>931</v>
      </c>
      <c r="D1" s="522"/>
    </row>
    <row r="2" spans="1:4">
      <c r="C2" s="522" t="s">
        <v>13</v>
      </c>
      <c r="D2" s="522"/>
    </row>
    <row r="3" spans="1:4">
      <c r="C3" s="522" t="s">
        <v>0</v>
      </c>
      <c r="D3" s="522"/>
    </row>
    <row r="4" spans="1:4">
      <c r="C4" s="522" t="s">
        <v>1005</v>
      </c>
      <c r="D4" s="522"/>
    </row>
    <row r="5" spans="1:4">
      <c r="C5" s="522" t="s">
        <v>829</v>
      </c>
      <c r="D5" s="522"/>
    </row>
    <row r="6" spans="1:4">
      <c r="C6" s="522" t="s">
        <v>932</v>
      </c>
      <c r="D6" s="522"/>
    </row>
    <row r="7" spans="1:4">
      <c r="C7" s="522"/>
      <c r="D7" s="522"/>
    </row>
    <row r="11" spans="1:4" ht="16.95" customHeight="1">
      <c r="A11" s="528" t="s">
        <v>933</v>
      </c>
      <c r="B11" s="528"/>
      <c r="C11" s="528"/>
      <c r="D11" s="528"/>
    </row>
    <row r="13" spans="1:4" ht="13.5" customHeight="1">
      <c r="A13" s="523" t="s">
        <v>830</v>
      </c>
      <c r="B13" s="523"/>
      <c r="C13" s="523"/>
      <c r="D13" s="523"/>
    </row>
    <row r="14" spans="1:4" ht="13.8">
      <c r="A14" s="212"/>
      <c r="B14" s="125"/>
      <c r="C14" s="125"/>
    </row>
    <row r="15" spans="1:4" ht="13.8">
      <c r="A15" s="212"/>
      <c r="B15" s="125"/>
      <c r="C15" s="125"/>
    </row>
    <row r="16" spans="1:4">
      <c r="A16" s="213" t="s">
        <v>3</v>
      </c>
    </row>
    <row r="17" spans="1:6" ht="25.5" customHeight="1">
      <c r="A17" s="524" t="s">
        <v>817</v>
      </c>
      <c r="B17" s="524" t="s">
        <v>831</v>
      </c>
      <c r="C17" s="529" t="s">
        <v>912</v>
      </c>
      <c r="D17" s="529"/>
    </row>
    <row r="18" spans="1:6" ht="25.5" customHeight="1">
      <c r="A18" s="525"/>
      <c r="B18" s="525"/>
      <c r="C18" s="123" t="s">
        <v>908</v>
      </c>
      <c r="D18" s="123" t="s">
        <v>909</v>
      </c>
    </row>
    <row r="19" spans="1:6" ht="26.4">
      <c r="A19" s="123">
        <v>1</v>
      </c>
      <c r="B19" s="131" t="s">
        <v>832</v>
      </c>
      <c r="C19" s="127">
        <v>266859.2</v>
      </c>
      <c r="D19" s="127">
        <v>242519.2</v>
      </c>
    </row>
    <row r="20" spans="1:6" ht="30" customHeight="1">
      <c r="A20" s="123">
        <v>2</v>
      </c>
      <c r="B20" s="131" t="s">
        <v>833</v>
      </c>
      <c r="C20" s="127">
        <v>0</v>
      </c>
      <c r="D20" s="127">
        <v>0</v>
      </c>
    </row>
    <row r="21" spans="1:6" s="126" customFormat="1" ht="27.75" customHeight="1">
      <c r="A21" s="129"/>
      <c r="B21" s="128" t="s">
        <v>834</v>
      </c>
      <c r="C21" s="130">
        <f>SUM(C19:C20)</f>
        <v>266859.2</v>
      </c>
      <c r="D21" s="130">
        <f>SUM(D19:D20)</f>
        <v>242519.2</v>
      </c>
    </row>
    <row r="23" spans="1:6" ht="13.5" customHeight="1">
      <c r="A23" s="523" t="s">
        <v>835</v>
      </c>
      <c r="B23" s="523"/>
      <c r="C23" s="523"/>
      <c r="D23" s="523"/>
    </row>
    <row r="24" spans="1:6" ht="13.8">
      <c r="A24" s="212"/>
      <c r="B24" s="125"/>
      <c r="C24" s="125"/>
    </row>
    <row r="25" spans="1:6">
      <c r="A25" s="213" t="s">
        <v>3</v>
      </c>
    </row>
    <row r="26" spans="1:6" ht="21.75" customHeight="1">
      <c r="A26" s="524" t="s">
        <v>817</v>
      </c>
      <c r="B26" s="524" t="s">
        <v>831</v>
      </c>
      <c r="C26" s="526" t="s">
        <v>913</v>
      </c>
      <c r="D26" s="527"/>
    </row>
    <row r="27" spans="1:6" ht="21" customHeight="1">
      <c r="A27" s="525"/>
      <c r="B27" s="525"/>
      <c r="C27" s="123" t="s">
        <v>908</v>
      </c>
      <c r="D27" s="123" t="s">
        <v>909</v>
      </c>
    </row>
    <row r="28" spans="1:6" ht="26.4">
      <c r="A28" s="123">
        <v>1</v>
      </c>
      <c r="B28" s="131" t="s">
        <v>832</v>
      </c>
      <c r="C28" s="127">
        <v>279047.2</v>
      </c>
      <c r="D28" s="127">
        <v>266859.2</v>
      </c>
      <c r="F28" s="132"/>
    </row>
    <row r="29" spans="1:6" ht="26.4">
      <c r="A29" s="123">
        <v>2</v>
      </c>
      <c r="B29" s="131" t="s">
        <v>833</v>
      </c>
      <c r="C29" s="127">
        <v>0</v>
      </c>
      <c r="D29" s="127">
        <v>0</v>
      </c>
    </row>
    <row r="30" spans="1:6" s="133" customFormat="1" ht="13.8">
      <c r="A30" s="129"/>
      <c r="B30" s="128" t="s">
        <v>604</v>
      </c>
      <c r="C30" s="130">
        <f>SUM(C28:C29)</f>
        <v>279047.2</v>
      </c>
      <c r="D30" s="130">
        <f>SUM(D28:D29)</f>
        <v>266859.2</v>
      </c>
    </row>
    <row r="31" spans="1:6">
      <c r="C31" s="132"/>
    </row>
  </sheetData>
  <mergeCells count="16">
    <mergeCell ref="C1:D1"/>
    <mergeCell ref="C2:D2"/>
    <mergeCell ref="C3:D3"/>
    <mergeCell ref="C4:D4"/>
    <mergeCell ref="C5:D5"/>
    <mergeCell ref="C6:D6"/>
    <mergeCell ref="A23:D23"/>
    <mergeCell ref="A26:A27"/>
    <mergeCell ref="B26:B27"/>
    <mergeCell ref="C26:D26"/>
    <mergeCell ref="C7:D7"/>
    <mergeCell ref="A11:D11"/>
    <mergeCell ref="A13:D13"/>
    <mergeCell ref="A17:A18"/>
    <mergeCell ref="B17:B18"/>
    <mergeCell ref="C17:D17"/>
  </mergeCells>
  <pageMargins left="0.39370078740157483" right="0.19685039370078741" top="0.39370078740157483" bottom="0.39370078740157483" header="0.51181102362204722" footer="0.11811023622047245"/>
  <pageSetup paperSize="9" scale="87" orientation="portrait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97"/>
  <sheetViews>
    <sheetView view="pageBreakPreview" topLeftCell="A13" zoomScale="60" zoomScaleNormal="90" workbookViewId="0">
      <selection activeCell="I4" sqref="I4:K4"/>
    </sheetView>
  </sheetViews>
  <sheetFormatPr defaultColWidth="6.44140625" defaultRowHeight="13.2"/>
  <cols>
    <col min="1" max="1" width="5.33203125" style="136" customWidth="1"/>
    <col min="2" max="6" width="4.44140625" style="136" customWidth="1"/>
    <col min="7" max="8" width="6.109375" style="136" customWidth="1"/>
    <col min="9" max="9" width="72.109375" style="136" customWidth="1"/>
    <col min="10" max="10" width="26.5546875" style="134" customWidth="1"/>
    <col min="11" max="11" width="22.33203125" style="134" customWidth="1"/>
    <col min="12" max="16384" width="6.44140625" style="136"/>
  </cols>
  <sheetData>
    <row r="1" spans="1:11" ht="13.8">
      <c r="I1" s="479" t="s">
        <v>1110</v>
      </c>
      <c r="J1" s="479"/>
      <c r="K1" s="479"/>
    </row>
    <row r="2" spans="1:11" ht="13.8">
      <c r="I2" s="479" t="s">
        <v>719</v>
      </c>
      <c r="J2" s="479"/>
      <c r="K2" s="479"/>
    </row>
    <row r="3" spans="1:11" ht="13.8">
      <c r="I3" s="479" t="s">
        <v>0</v>
      </c>
      <c r="J3" s="479"/>
      <c r="K3" s="479"/>
    </row>
    <row r="4" spans="1:11">
      <c r="I4" s="476" t="s">
        <v>1125</v>
      </c>
      <c r="J4" s="476"/>
      <c r="K4" s="476"/>
    </row>
    <row r="6" spans="1:11" ht="13.8">
      <c r="J6" s="481" t="s">
        <v>911</v>
      </c>
      <c r="K6" s="481"/>
    </row>
    <row r="7" spans="1:11" ht="13.8">
      <c r="J7" s="481" t="s">
        <v>837</v>
      </c>
      <c r="K7" s="481"/>
    </row>
    <row r="8" spans="1:11" ht="13.8">
      <c r="J8" s="481" t="s">
        <v>0</v>
      </c>
      <c r="K8" s="481"/>
    </row>
    <row r="9" spans="1:11" ht="13.8">
      <c r="J9" s="481" t="s">
        <v>1003</v>
      </c>
      <c r="K9" s="481"/>
    </row>
    <row r="10" spans="1:11" s="137" customFormat="1" ht="13.8">
      <c r="A10" s="136"/>
      <c r="B10" s="136"/>
      <c r="C10" s="136"/>
      <c r="D10" s="136"/>
      <c r="E10" s="136"/>
      <c r="F10" s="136"/>
      <c r="G10" s="136"/>
      <c r="H10" s="136"/>
      <c r="J10" s="502" t="s">
        <v>915</v>
      </c>
      <c r="K10" s="502"/>
    </row>
    <row r="11" spans="1:11" s="137" customFormat="1" ht="13.8">
      <c r="A11" s="136"/>
      <c r="B11" s="136"/>
      <c r="C11" s="136"/>
      <c r="D11" s="136"/>
      <c r="E11" s="136"/>
      <c r="F11" s="136"/>
      <c r="G11" s="136"/>
      <c r="H11" s="136"/>
      <c r="J11" s="502" t="s">
        <v>935</v>
      </c>
      <c r="K11" s="502"/>
    </row>
    <row r="12" spans="1:11" s="137" customFormat="1">
      <c r="A12" s="136"/>
      <c r="B12" s="136"/>
      <c r="C12" s="136"/>
      <c r="D12" s="136"/>
      <c r="E12" s="136"/>
      <c r="F12" s="136"/>
      <c r="G12" s="136"/>
      <c r="H12" s="136"/>
      <c r="I12" s="138"/>
      <c r="J12" s="135"/>
      <c r="K12" s="135"/>
    </row>
    <row r="13" spans="1:11" s="137" customFormat="1">
      <c r="A13" s="136"/>
      <c r="B13" s="136"/>
      <c r="C13" s="136"/>
      <c r="D13" s="136"/>
      <c r="E13" s="136"/>
      <c r="F13" s="136"/>
      <c r="G13" s="136"/>
      <c r="H13" s="136"/>
      <c r="I13" s="138"/>
      <c r="J13" s="135"/>
      <c r="K13" s="135"/>
    </row>
    <row r="14" spans="1:11" s="137" customFormat="1" ht="14.25" customHeight="1">
      <c r="A14" s="503" t="s">
        <v>936</v>
      </c>
      <c r="B14" s="503"/>
      <c r="C14" s="503"/>
      <c r="D14" s="503"/>
      <c r="E14" s="503"/>
      <c r="F14" s="503"/>
      <c r="G14" s="503"/>
      <c r="H14" s="503"/>
      <c r="I14" s="503"/>
      <c r="J14" s="503"/>
      <c r="K14" s="503"/>
    </row>
    <row r="15" spans="1:11" s="137" customFormat="1">
      <c r="A15" s="136"/>
      <c r="B15" s="136"/>
      <c r="C15" s="136"/>
      <c r="D15" s="136"/>
      <c r="E15" s="136"/>
      <c r="F15" s="136"/>
      <c r="G15" s="136"/>
      <c r="H15" s="136"/>
      <c r="I15" s="141"/>
      <c r="J15" s="136"/>
      <c r="K15" s="136"/>
    </row>
    <row r="16" spans="1:11" s="137" customFormat="1">
      <c r="A16" s="504" t="s">
        <v>916</v>
      </c>
      <c r="B16" s="504"/>
      <c r="C16" s="504"/>
      <c r="D16" s="504"/>
      <c r="E16" s="504"/>
      <c r="F16" s="504"/>
      <c r="G16" s="136"/>
      <c r="H16" s="136"/>
      <c r="I16" s="143"/>
      <c r="J16" s="134"/>
      <c r="K16" s="134"/>
    </row>
    <row r="17" spans="1:11" s="137" customFormat="1" ht="27.75" customHeight="1">
      <c r="A17" s="146"/>
      <c r="B17" s="505" t="s">
        <v>838</v>
      </c>
      <c r="C17" s="506"/>
      <c r="D17" s="506"/>
      <c r="E17" s="506"/>
      <c r="F17" s="506"/>
      <c r="G17" s="506"/>
      <c r="H17" s="507"/>
      <c r="I17" s="530" t="s">
        <v>2</v>
      </c>
      <c r="J17" s="533" t="s">
        <v>917</v>
      </c>
      <c r="K17" s="534"/>
    </row>
    <row r="18" spans="1:11" s="137" customFormat="1" ht="73.5" customHeight="1">
      <c r="A18" s="537" t="s">
        <v>839</v>
      </c>
      <c r="B18" s="537" t="s">
        <v>840</v>
      </c>
      <c r="C18" s="537" t="s">
        <v>841</v>
      </c>
      <c r="D18" s="537" t="s">
        <v>842</v>
      </c>
      <c r="E18" s="537" t="s">
        <v>843</v>
      </c>
      <c r="F18" s="537" t="s">
        <v>844</v>
      </c>
      <c r="G18" s="537" t="s">
        <v>845</v>
      </c>
      <c r="H18" s="537" t="s">
        <v>846</v>
      </c>
      <c r="I18" s="531"/>
      <c r="J18" s="535"/>
      <c r="K18" s="536"/>
    </row>
    <row r="19" spans="1:11" s="137" customFormat="1" ht="20.25" customHeight="1">
      <c r="A19" s="538"/>
      <c r="B19" s="538"/>
      <c r="C19" s="538"/>
      <c r="D19" s="538"/>
      <c r="E19" s="538"/>
      <c r="F19" s="538"/>
      <c r="G19" s="538"/>
      <c r="H19" s="538"/>
      <c r="I19" s="532"/>
      <c r="J19" s="146" t="s">
        <v>908</v>
      </c>
      <c r="K19" s="146" t="s">
        <v>909</v>
      </c>
    </row>
    <row r="20" spans="1:11" s="152" customFormat="1" ht="24" customHeight="1">
      <c r="A20" s="215"/>
      <c r="B20" s="215"/>
      <c r="C20" s="215"/>
      <c r="D20" s="215"/>
      <c r="E20" s="215"/>
      <c r="F20" s="215"/>
      <c r="G20" s="215"/>
      <c r="H20" s="216"/>
      <c r="I20" s="159" t="s">
        <v>918</v>
      </c>
      <c r="J20" s="217">
        <f>2047433.6-2047433.6</f>
        <v>0</v>
      </c>
      <c r="K20" s="217">
        <f>2087480.7-2087480.7</f>
        <v>0</v>
      </c>
    </row>
    <row r="21" spans="1:11" ht="23.25" customHeight="1">
      <c r="A21" s="153"/>
      <c r="B21" s="153"/>
      <c r="C21" s="153"/>
      <c r="D21" s="153"/>
      <c r="E21" s="153"/>
      <c r="F21" s="153"/>
      <c r="G21" s="153"/>
      <c r="H21" s="154"/>
      <c r="I21" s="155" t="s">
        <v>848</v>
      </c>
      <c r="J21" s="156"/>
      <c r="K21" s="194"/>
    </row>
    <row r="22" spans="1:11" s="152" customFormat="1" ht="18.75" customHeight="1">
      <c r="A22" s="157" t="s">
        <v>849</v>
      </c>
      <c r="B22" s="157" t="s">
        <v>850</v>
      </c>
      <c r="C22" s="157" t="s">
        <v>851</v>
      </c>
      <c r="D22" s="157" t="s">
        <v>851</v>
      </c>
      <c r="E22" s="157" t="s">
        <v>851</v>
      </c>
      <c r="F22" s="157" t="s">
        <v>851</v>
      </c>
      <c r="G22" s="157" t="s">
        <v>852</v>
      </c>
      <c r="H22" s="158" t="s">
        <v>849</v>
      </c>
      <c r="I22" s="159" t="s">
        <v>853</v>
      </c>
      <c r="J22" s="151">
        <f>J23+J28+J34+J37</f>
        <v>0</v>
      </c>
      <c r="K22" s="151">
        <f>K23+K28+K34+K37</f>
        <v>0</v>
      </c>
    </row>
    <row r="23" spans="1:11" ht="13.8">
      <c r="A23" s="160" t="s">
        <v>849</v>
      </c>
      <c r="B23" s="160" t="s">
        <v>850</v>
      </c>
      <c r="C23" s="160" t="s">
        <v>854</v>
      </c>
      <c r="D23" s="160" t="s">
        <v>851</v>
      </c>
      <c r="E23" s="160" t="s">
        <v>851</v>
      </c>
      <c r="F23" s="160" t="s">
        <v>851</v>
      </c>
      <c r="G23" s="160" t="s">
        <v>852</v>
      </c>
      <c r="H23" s="161" t="s">
        <v>849</v>
      </c>
      <c r="I23" s="159" t="s">
        <v>855</v>
      </c>
      <c r="J23" s="217">
        <f>J24+J26</f>
        <v>-12188</v>
      </c>
      <c r="K23" s="217">
        <f>K24+K26</f>
        <v>-24340</v>
      </c>
    </row>
    <row r="24" spans="1:11" ht="27.6">
      <c r="A24" s="162" t="s">
        <v>849</v>
      </c>
      <c r="B24" s="162" t="s">
        <v>850</v>
      </c>
      <c r="C24" s="162" t="s">
        <v>854</v>
      </c>
      <c r="D24" s="162" t="s">
        <v>851</v>
      </c>
      <c r="E24" s="162" t="s">
        <v>851</v>
      </c>
      <c r="F24" s="162" t="s">
        <v>851</v>
      </c>
      <c r="G24" s="162" t="s">
        <v>852</v>
      </c>
      <c r="H24" s="163" t="s">
        <v>9</v>
      </c>
      <c r="I24" s="164" t="s">
        <v>856</v>
      </c>
      <c r="J24" s="218">
        <f>J25</f>
        <v>266859.2</v>
      </c>
      <c r="K24" s="218">
        <f>K25</f>
        <v>242519.2</v>
      </c>
    </row>
    <row r="25" spans="1:11" ht="27.6">
      <c r="A25" s="162" t="s">
        <v>849</v>
      </c>
      <c r="B25" s="162" t="s">
        <v>850</v>
      </c>
      <c r="C25" s="162" t="s">
        <v>854</v>
      </c>
      <c r="D25" s="162" t="s">
        <v>851</v>
      </c>
      <c r="E25" s="162" t="s">
        <v>851</v>
      </c>
      <c r="F25" s="162" t="s">
        <v>857</v>
      </c>
      <c r="G25" s="162" t="s">
        <v>852</v>
      </c>
      <c r="H25" s="163" t="s">
        <v>858</v>
      </c>
      <c r="I25" s="164" t="s">
        <v>859</v>
      </c>
      <c r="J25" s="219">
        <f>'16_Прогр  заим 2018-2019'!C19</f>
        <v>266859.2</v>
      </c>
      <c r="K25" s="219">
        <f>'16_Прогр  заим 2018-2019'!D19</f>
        <v>242519.2</v>
      </c>
    </row>
    <row r="26" spans="1:11" ht="27.6">
      <c r="A26" s="162" t="s">
        <v>849</v>
      </c>
      <c r="B26" s="162" t="s">
        <v>850</v>
      </c>
      <c r="C26" s="162" t="s">
        <v>854</v>
      </c>
      <c r="D26" s="162" t="s">
        <v>851</v>
      </c>
      <c r="E26" s="162" t="s">
        <v>851</v>
      </c>
      <c r="F26" s="162" t="s">
        <v>851</v>
      </c>
      <c r="G26" s="162" t="s">
        <v>852</v>
      </c>
      <c r="H26" s="163" t="s">
        <v>4</v>
      </c>
      <c r="I26" s="164" t="s">
        <v>860</v>
      </c>
      <c r="J26" s="219">
        <f>J27</f>
        <v>-279047.2</v>
      </c>
      <c r="K26" s="219">
        <f>K27</f>
        <v>-266859.2</v>
      </c>
    </row>
    <row r="27" spans="1:11" ht="27.6">
      <c r="A27" s="162" t="s">
        <v>849</v>
      </c>
      <c r="B27" s="162" t="s">
        <v>850</v>
      </c>
      <c r="C27" s="162" t="s">
        <v>854</v>
      </c>
      <c r="D27" s="162" t="s">
        <v>851</v>
      </c>
      <c r="E27" s="162" t="s">
        <v>851</v>
      </c>
      <c r="F27" s="162" t="s">
        <v>857</v>
      </c>
      <c r="G27" s="162" t="s">
        <v>852</v>
      </c>
      <c r="H27" s="163" t="s">
        <v>10</v>
      </c>
      <c r="I27" s="164" t="s">
        <v>861</v>
      </c>
      <c r="J27" s="219">
        <f>-'16_Прогр  заим 2018-2019'!C28</f>
        <v>-279047.2</v>
      </c>
      <c r="K27" s="219">
        <f>-'16_Прогр  заим 2018-2019'!D28</f>
        <v>-266859.2</v>
      </c>
    </row>
    <row r="28" spans="1:11" ht="27.6">
      <c r="A28" s="160" t="s">
        <v>849</v>
      </c>
      <c r="B28" s="160" t="s">
        <v>850</v>
      </c>
      <c r="C28" s="160" t="s">
        <v>862</v>
      </c>
      <c r="D28" s="160" t="s">
        <v>851</v>
      </c>
      <c r="E28" s="160" t="s">
        <v>851</v>
      </c>
      <c r="F28" s="160" t="s">
        <v>851</v>
      </c>
      <c r="G28" s="160" t="s">
        <v>852</v>
      </c>
      <c r="H28" s="161" t="s">
        <v>849</v>
      </c>
      <c r="I28" s="159" t="s">
        <v>863</v>
      </c>
      <c r="J28" s="220">
        <f>J30-J32</f>
        <v>0</v>
      </c>
      <c r="K28" s="220">
        <f>K30-K32</f>
        <v>0</v>
      </c>
    </row>
    <row r="29" spans="1:11" ht="27.6">
      <c r="A29" s="160" t="s">
        <v>849</v>
      </c>
      <c r="B29" s="160" t="s">
        <v>850</v>
      </c>
      <c r="C29" s="160" t="s">
        <v>862</v>
      </c>
      <c r="D29" s="160" t="s">
        <v>850</v>
      </c>
      <c r="E29" s="160" t="s">
        <v>851</v>
      </c>
      <c r="F29" s="160" t="s">
        <v>851</v>
      </c>
      <c r="G29" s="160" t="s">
        <v>852</v>
      </c>
      <c r="H29" s="161" t="s">
        <v>849</v>
      </c>
      <c r="I29" s="159" t="s">
        <v>864</v>
      </c>
      <c r="J29" s="220">
        <f>J30-J32</f>
        <v>0</v>
      </c>
      <c r="K29" s="220">
        <f>K30-K32</f>
        <v>0</v>
      </c>
    </row>
    <row r="30" spans="1:11" ht="27.6">
      <c r="A30" s="162" t="s">
        <v>849</v>
      </c>
      <c r="B30" s="162" t="s">
        <v>850</v>
      </c>
      <c r="C30" s="162" t="s">
        <v>862</v>
      </c>
      <c r="D30" s="162" t="s">
        <v>850</v>
      </c>
      <c r="E30" s="162" t="s">
        <v>851</v>
      </c>
      <c r="F30" s="162" t="s">
        <v>851</v>
      </c>
      <c r="G30" s="162" t="s">
        <v>852</v>
      </c>
      <c r="H30" s="163" t="s">
        <v>9</v>
      </c>
      <c r="I30" s="164" t="s">
        <v>865</v>
      </c>
      <c r="J30" s="219">
        <v>0</v>
      </c>
      <c r="K30" s="219">
        <v>0</v>
      </c>
    </row>
    <row r="31" spans="1:11" ht="27.75" customHeight="1">
      <c r="A31" s="162" t="s">
        <v>849</v>
      </c>
      <c r="B31" s="162" t="s">
        <v>850</v>
      </c>
      <c r="C31" s="162" t="s">
        <v>862</v>
      </c>
      <c r="D31" s="162" t="s">
        <v>850</v>
      </c>
      <c r="E31" s="162" t="s">
        <v>851</v>
      </c>
      <c r="F31" s="162" t="s">
        <v>857</v>
      </c>
      <c r="G31" s="162" t="s">
        <v>852</v>
      </c>
      <c r="H31" s="163" t="s">
        <v>858</v>
      </c>
      <c r="I31" s="164" t="s">
        <v>866</v>
      </c>
      <c r="J31" s="219">
        <f>'[1]7_Прогр  заим'!C12</f>
        <v>0</v>
      </c>
      <c r="K31" s="219">
        <f>'[1]7_Прогр  заим'!J12</f>
        <v>0</v>
      </c>
    </row>
    <row r="32" spans="1:11" ht="27.6">
      <c r="A32" s="162" t="s">
        <v>849</v>
      </c>
      <c r="B32" s="162" t="s">
        <v>850</v>
      </c>
      <c r="C32" s="162" t="s">
        <v>862</v>
      </c>
      <c r="D32" s="162" t="s">
        <v>850</v>
      </c>
      <c r="E32" s="162" t="s">
        <v>851</v>
      </c>
      <c r="F32" s="162" t="s">
        <v>851</v>
      </c>
      <c r="G32" s="162" t="s">
        <v>852</v>
      </c>
      <c r="H32" s="163" t="s">
        <v>4</v>
      </c>
      <c r="I32" s="164" t="s">
        <v>867</v>
      </c>
      <c r="J32" s="219">
        <v>0</v>
      </c>
      <c r="K32" s="219">
        <v>0</v>
      </c>
    </row>
    <row r="33" spans="1:19" ht="41.4">
      <c r="A33" s="162" t="s">
        <v>849</v>
      </c>
      <c r="B33" s="162" t="s">
        <v>850</v>
      </c>
      <c r="C33" s="162" t="s">
        <v>862</v>
      </c>
      <c r="D33" s="162" t="s">
        <v>850</v>
      </c>
      <c r="E33" s="162" t="s">
        <v>851</v>
      </c>
      <c r="F33" s="162" t="s">
        <v>857</v>
      </c>
      <c r="G33" s="162" t="s">
        <v>852</v>
      </c>
      <c r="H33" s="163" t="s">
        <v>10</v>
      </c>
      <c r="I33" s="164" t="s">
        <v>868</v>
      </c>
      <c r="J33" s="219">
        <f>'[1]7_Прогр  заим'!C19</f>
        <v>0</v>
      </c>
      <c r="K33" s="219">
        <f>'[1]7_Прогр  заим'!J19</f>
        <v>0</v>
      </c>
    </row>
    <row r="34" spans="1:19" ht="13.8">
      <c r="A34" s="160" t="s">
        <v>849</v>
      </c>
      <c r="B34" s="160" t="s">
        <v>850</v>
      </c>
      <c r="C34" s="160" t="s">
        <v>857</v>
      </c>
      <c r="D34" s="160" t="s">
        <v>851</v>
      </c>
      <c r="E34" s="160" t="s">
        <v>851</v>
      </c>
      <c r="F34" s="160" t="s">
        <v>851</v>
      </c>
      <c r="G34" s="160" t="s">
        <v>852</v>
      </c>
      <c r="H34" s="161" t="s">
        <v>849</v>
      </c>
      <c r="I34" s="159" t="s">
        <v>869</v>
      </c>
      <c r="J34" s="220">
        <f>J36+J35</f>
        <v>0</v>
      </c>
      <c r="K34" s="220">
        <f>K36+K35</f>
        <v>0</v>
      </c>
    </row>
    <row r="35" spans="1:19" ht="33.6" customHeight="1">
      <c r="A35" s="162" t="s">
        <v>849</v>
      </c>
      <c r="B35" s="162" t="s">
        <v>850</v>
      </c>
      <c r="C35" s="162" t="s">
        <v>857</v>
      </c>
      <c r="D35" s="162" t="s">
        <v>854</v>
      </c>
      <c r="E35" s="162" t="s">
        <v>850</v>
      </c>
      <c r="F35" s="162" t="s">
        <v>857</v>
      </c>
      <c r="G35" s="162" t="s">
        <v>852</v>
      </c>
      <c r="H35" s="163" t="s">
        <v>870</v>
      </c>
      <c r="I35" s="164" t="s">
        <v>871</v>
      </c>
      <c r="J35" s="218">
        <f>-('7_функц-ая 2018-2019 Г'!F1065+J25+J46)</f>
        <v>-2919936.0999999996</v>
      </c>
      <c r="K35" s="218">
        <f>-('7_функц-ая 2018-2019 Г'!G1065+K25+K46)</f>
        <v>-2896012.8</v>
      </c>
    </row>
    <row r="36" spans="1:19" ht="18" customHeight="1">
      <c r="A36" s="162" t="s">
        <v>849</v>
      </c>
      <c r="B36" s="162" t="s">
        <v>850</v>
      </c>
      <c r="C36" s="162" t="s">
        <v>857</v>
      </c>
      <c r="D36" s="162" t="s">
        <v>854</v>
      </c>
      <c r="E36" s="162" t="s">
        <v>850</v>
      </c>
      <c r="F36" s="162" t="s">
        <v>857</v>
      </c>
      <c r="G36" s="162" t="s">
        <v>852</v>
      </c>
      <c r="H36" s="163" t="s">
        <v>6</v>
      </c>
      <c r="I36" s="164" t="s">
        <v>872</v>
      </c>
      <c r="J36" s="218">
        <f>'7_функц-ая 2018-2019 Г'!F1065+(-J43-J27)</f>
        <v>2919936.0999999996</v>
      </c>
      <c r="K36" s="218">
        <f>'7_функц-ая 2018-2019 Г'!G1065+(-K43-K27)</f>
        <v>2896012.8</v>
      </c>
    </row>
    <row r="37" spans="1:19" ht="13.8">
      <c r="A37" s="160" t="s">
        <v>849</v>
      </c>
      <c r="B37" s="160" t="s">
        <v>850</v>
      </c>
      <c r="C37" s="160" t="s">
        <v>873</v>
      </c>
      <c r="D37" s="160" t="s">
        <v>851</v>
      </c>
      <c r="E37" s="160" t="s">
        <v>851</v>
      </c>
      <c r="F37" s="160" t="s">
        <v>851</v>
      </c>
      <c r="G37" s="160" t="s">
        <v>852</v>
      </c>
      <c r="H37" s="161" t="s">
        <v>849</v>
      </c>
      <c r="I37" s="159" t="s">
        <v>874</v>
      </c>
      <c r="J37" s="148">
        <f>J38+J40+J44</f>
        <v>12188</v>
      </c>
      <c r="K37" s="148">
        <f>K38+K40+K44</f>
        <v>24340</v>
      </c>
    </row>
    <row r="38" spans="1:19" ht="31.5" hidden="1" customHeight="1">
      <c r="A38" s="167"/>
      <c r="B38" s="167"/>
      <c r="C38" s="167"/>
      <c r="D38" s="167"/>
      <c r="E38" s="167"/>
      <c r="F38" s="167"/>
      <c r="G38" s="167"/>
      <c r="H38" s="168" t="s">
        <v>849</v>
      </c>
      <c r="I38" s="169" t="s">
        <v>875</v>
      </c>
      <c r="J38" s="153">
        <f>J39</f>
        <v>0</v>
      </c>
      <c r="K38" s="153">
        <f>K39</f>
        <v>0</v>
      </c>
    </row>
    <row r="39" spans="1:19" ht="31.5" hidden="1" customHeight="1">
      <c r="A39" s="167"/>
      <c r="B39" s="167"/>
      <c r="C39" s="167"/>
      <c r="D39" s="167"/>
      <c r="E39" s="167"/>
      <c r="F39" s="167"/>
      <c r="G39" s="167"/>
      <c r="H39" s="171" t="s">
        <v>8</v>
      </c>
      <c r="I39" s="172" t="s">
        <v>876</v>
      </c>
      <c r="J39" s="153"/>
      <c r="K39" s="153"/>
    </row>
    <row r="40" spans="1:19" ht="13.8">
      <c r="A40" s="160" t="s">
        <v>849</v>
      </c>
      <c r="B40" s="160" t="s">
        <v>850</v>
      </c>
      <c r="C40" s="160" t="s">
        <v>873</v>
      </c>
      <c r="D40" s="160" t="s">
        <v>7</v>
      </c>
      <c r="E40" s="160" t="s">
        <v>851</v>
      </c>
      <c r="F40" s="160" t="s">
        <v>851</v>
      </c>
      <c r="G40" s="160" t="s">
        <v>852</v>
      </c>
      <c r="H40" s="161" t="s">
        <v>849</v>
      </c>
      <c r="I40" s="159" t="s">
        <v>877</v>
      </c>
      <c r="J40" s="148">
        <f>J42</f>
        <v>-24340</v>
      </c>
      <c r="K40" s="148">
        <f>K42</f>
        <v>0</v>
      </c>
      <c r="S40" s="218"/>
    </row>
    <row r="41" spans="1:19" ht="27.6">
      <c r="A41" s="160" t="s">
        <v>849</v>
      </c>
      <c r="B41" s="160" t="s">
        <v>850</v>
      </c>
      <c r="C41" s="160" t="s">
        <v>873</v>
      </c>
      <c r="D41" s="160" t="s">
        <v>7</v>
      </c>
      <c r="E41" s="160" t="s">
        <v>850</v>
      </c>
      <c r="F41" s="160" t="s">
        <v>851</v>
      </c>
      <c r="G41" s="160" t="s">
        <v>852</v>
      </c>
      <c r="H41" s="161" t="s">
        <v>849</v>
      </c>
      <c r="I41" s="159" t="s">
        <v>878</v>
      </c>
      <c r="J41" s="148">
        <f>J42</f>
        <v>-24340</v>
      </c>
      <c r="K41" s="148">
        <f>K42</f>
        <v>0</v>
      </c>
    </row>
    <row r="42" spans="1:19" ht="69">
      <c r="A42" s="162" t="s">
        <v>849</v>
      </c>
      <c r="B42" s="162" t="s">
        <v>850</v>
      </c>
      <c r="C42" s="162" t="s">
        <v>873</v>
      </c>
      <c r="D42" s="162" t="s">
        <v>7</v>
      </c>
      <c r="E42" s="162" t="s">
        <v>850</v>
      </c>
      <c r="F42" s="162" t="s">
        <v>851</v>
      </c>
      <c r="G42" s="162" t="s">
        <v>852</v>
      </c>
      <c r="H42" s="163" t="s">
        <v>4</v>
      </c>
      <c r="I42" s="164" t="s">
        <v>879</v>
      </c>
      <c r="J42" s="153">
        <f>J43</f>
        <v>-24340</v>
      </c>
      <c r="K42" s="153">
        <f>K43</f>
        <v>0</v>
      </c>
    </row>
    <row r="43" spans="1:19" ht="69">
      <c r="A43" s="162" t="s">
        <v>849</v>
      </c>
      <c r="B43" s="162" t="s">
        <v>850</v>
      </c>
      <c r="C43" s="162" t="s">
        <v>873</v>
      </c>
      <c r="D43" s="162" t="s">
        <v>7</v>
      </c>
      <c r="E43" s="162" t="s">
        <v>850</v>
      </c>
      <c r="F43" s="162" t="s">
        <v>857</v>
      </c>
      <c r="G43" s="162" t="s">
        <v>852</v>
      </c>
      <c r="H43" s="163" t="s">
        <v>10</v>
      </c>
      <c r="I43" s="164" t="s">
        <v>880</v>
      </c>
      <c r="J43" s="218">
        <v>-24340</v>
      </c>
      <c r="K43" s="218">
        <v>0</v>
      </c>
    </row>
    <row r="44" spans="1:19" ht="27.6">
      <c r="A44" s="162" t="s">
        <v>849</v>
      </c>
      <c r="B44" s="162" t="s">
        <v>850</v>
      </c>
      <c r="C44" s="162" t="s">
        <v>873</v>
      </c>
      <c r="D44" s="162" t="s">
        <v>857</v>
      </c>
      <c r="E44" s="162" t="s">
        <v>851</v>
      </c>
      <c r="F44" s="162" t="s">
        <v>851</v>
      </c>
      <c r="G44" s="162" t="s">
        <v>852</v>
      </c>
      <c r="H44" s="163" t="s">
        <v>849</v>
      </c>
      <c r="I44" s="159" t="s">
        <v>881</v>
      </c>
      <c r="J44" s="148">
        <f>J45-J48</f>
        <v>36528</v>
      </c>
      <c r="K44" s="148">
        <f>K45-K48</f>
        <v>24340</v>
      </c>
    </row>
    <row r="45" spans="1:19" ht="27.6">
      <c r="A45" s="162" t="s">
        <v>849</v>
      </c>
      <c r="B45" s="162" t="s">
        <v>850</v>
      </c>
      <c r="C45" s="162" t="s">
        <v>873</v>
      </c>
      <c r="D45" s="162" t="s">
        <v>857</v>
      </c>
      <c r="E45" s="162" t="s">
        <v>851</v>
      </c>
      <c r="F45" s="162" t="s">
        <v>851</v>
      </c>
      <c r="G45" s="162" t="s">
        <v>852</v>
      </c>
      <c r="H45" s="163" t="s">
        <v>5</v>
      </c>
      <c r="I45" s="164" t="s">
        <v>882</v>
      </c>
      <c r="J45" s="153">
        <f>J47</f>
        <v>36528</v>
      </c>
      <c r="K45" s="153">
        <f>K47</f>
        <v>24340</v>
      </c>
    </row>
    <row r="46" spans="1:19" ht="27.6">
      <c r="A46" s="162" t="s">
        <v>849</v>
      </c>
      <c r="B46" s="162" t="s">
        <v>850</v>
      </c>
      <c r="C46" s="162" t="s">
        <v>873</v>
      </c>
      <c r="D46" s="162" t="s">
        <v>857</v>
      </c>
      <c r="E46" s="162" t="s">
        <v>850</v>
      </c>
      <c r="F46" s="162" t="s">
        <v>851</v>
      </c>
      <c r="G46" s="162" t="s">
        <v>852</v>
      </c>
      <c r="H46" s="163" t="s">
        <v>5</v>
      </c>
      <c r="I46" s="164" t="s">
        <v>883</v>
      </c>
      <c r="J46" s="153">
        <f>J47</f>
        <v>36528</v>
      </c>
      <c r="K46" s="153">
        <f>K47</f>
        <v>24340</v>
      </c>
    </row>
    <row r="47" spans="1:19" ht="27.6">
      <c r="A47" s="173" t="s">
        <v>849</v>
      </c>
      <c r="B47" s="173" t="s">
        <v>850</v>
      </c>
      <c r="C47" s="173" t="s">
        <v>873</v>
      </c>
      <c r="D47" s="173" t="s">
        <v>857</v>
      </c>
      <c r="E47" s="173" t="s">
        <v>850</v>
      </c>
      <c r="F47" s="173" t="s">
        <v>857</v>
      </c>
      <c r="G47" s="173" t="s">
        <v>852</v>
      </c>
      <c r="H47" s="174" t="s">
        <v>884</v>
      </c>
      <c r="I47" s="164" t="s">
        <v>885</v>
      </c>
      <c r="J47" s="153">
        <v>36528</v>
      </c>
      <c r="K47" s="153">
        <v>24340</v>
      </c>
    </row>
    <row r="48" spans="1:19" ht="27.6">
      <c r="A48" s="162" t="s">
        <v>849</v>
      </c>
      <c r="B48" s="162" t="s">
        <v>850</v>
      </c>
      <c r="C48" s="162" t="s">
        <v>873</v>
      </c>
      <c r="D48" s="162" t="s">
        <v>857</v>
      </c>
      <c r="E48" s="162" t="s">
        <v>851</v>
      </c>
      <c r="F48" s="162" t="s">
        <v>851</v>
      </c>
      <c r="G48" s="162" t="s">
        <v>852</v>
      </c>
      <c r="H48" s="163" t="s">
        <v>886</v>
      </c>
      <c r="I48" s="164" t="s">
        <v>887</v>
      </c>
      <c r="J48" s="153">
        <f>J50</f>
        <v>0</v>
      </c>
      <c r="K48" s="153">
        <f>K50</f>
        <v>0</v>
      </c>
    </row>
    <row r="49" spans="1:11" ht="27.6">
      <c r="A49" s="162" t="s">
        <v>849</v>
      </c>
      <c r="B49" s="162" t="s">
        <v>850</v>
      </c>
      <c r="C49" s="162" t="s">
        <v>873</v>
      </c>
      <c r="D49" s="162" t="s">
        <v>857</v>
      </c>
      <c r="E49" s="162" t="s">
        <v>850</v>
      </c>
      <c r="F49" s="162" t="s">
        <v>851</v>
      </c>
      <c r="G49" s="162" t="s">
        <v>852</v>
      </c>
      <c r="H49" s="163" t="s">
        <v>886</v>
      </c>
      <c r="I49" s="164" t="s">
        <v>888</v>
      </c>
      <c r="J49" s="153">
        <f>J50</f>
        <v>0</v>
      </c>
      <c r="K49" s="153">
        <f>K50</f>
        <v>0</v>
      </c>
    </row>
    <row r="50" spans="1:11" ht="27.6">
      <c r="A50" s="162" t="s">
        <v>849</v>
      </c>
      <c r="B50" s="162" t="s">
        <v>850</v>
      </c>
      <c r="C50" s="162" t="s">
        <v>873</v>
      </c>
      <c r="D50" s="162" t="s">
        <v>857</v>
      </c>
      <c r="E50" s="162" t="s">
        <v>850</v>
      </c>
      <c r="F50" s="162" t="s">
        <v>857</v>
      </c>
      <c r="G50" s="162" t="s">
        <v>852</v>
      </c>
      <c r="H50" s="163" t="s">
        <v>889</v>
      </c>
      <c r="I50" s="164" t="s">
        <v>828</v>
      </c>
      <c r="J50" s="153">
        <v>0</v>
      </c>
      <c r="K50" s="153">
        <v>0</v>
      </c>
    </row>
    <row r="51" spans="1:11">
      <c r="A51" s="175"/>
      <c r="B51" s="175"/>
      <c r="C51" s="175"/>
      <c r="D51" s="175"/>
      <c r="E51" s="175"/>
      <c r="F51" s="175"/>
      <c r="G51" s="175"/>
      <c r="H51" s="176"/>
      <c r="I51" s="177"/>
      <c r="J51" s="221"/>
      <c r="K51" s="221"/>
    </row>
    <row r="52" spans="1:11">
      <c r="H52" s="179"/>
      <c r="I52" s="180"/>
      <c r="J52" s="222"/>
      <c r="K52" s="222"/>
    </row>
    <row r="53" spans="1:11">
      <c r="H53" s="182"/>
      <c r="I53" s="182"/>
      <c r="J53" s="222"/>
      <c r="K53" s="222"/>
    </row>
    <row r="54" spans="1:11" s="152" customFormat="1" ht="15.75" hidden="1" customHeight="1">
      <c r="A54" s="136"/>
      <c r="B54" s="136"/>
      <c r="C54" s="136"/>
      <c r="D54" s="136"/>
      <c r="E54" s="136"/>
      <c r="F54" s="136"/>
      <c r="G54" s="136"/>
      <c r="H54" s="223"/>
      <c r="I54" s="177"/>
      <c r="J54" s="221"/>
      <c r="K54" s="221"/>
    </row>
    <row r="55" spans="1:11" ht="15" hidden="1" customHeight="1">
      <c r="H55" s="224"/>
      <c r="I55" s="180"/>
      <c r="J55" s="222"/>
      <c r="K55" s="222"/>
    </row>
    <row r="56" spans="1:11" ht="15" hidden="1" customHeight="1">
      <c r="H56" s="224"/>
      <c r="I56" s="180"/>
      <c r="J56" s="222"/>
      <c r="K56" s="222"/>
    </row>
    <row r="57" spans="1:11" ht="15" hidden="1" customHeight="1">
      <c r="H57" s="224"/>
      <c r="I57" s="180"/>
      <c r="J57" s="222"/>
      <c r="K57" s="222"/>
    </row>
    <row r="58" spans="1:11" ht="15" hidden="1" customHeight="1">
      <c r="H58" s="224"/>
      <c r="I58" s="180"/>
      <c r="J58" s="222"/>
      <c r="K58" s="222"/>
    </row>
    <row r="59" spans="1:11" ht="15.75" hidden="1" customHeight="1">
      <c r="H59" s="224"/>
      <c r="I59" s="177"/>
      <c r="J59" s="221"/>
      <c r="K59" s="221"/>
    </row>
    <row r="60" spans="1:11" s="184" customFormat="1" ht="15.6">
      <c r="A60" s="136"/>
      <c r="B60" s="136"/>
      <c r="C60" s="136"/>
      <c r="D60" s="136"/>
      <c r="E60" s="136"/>
      <c r="F60" s="136"/>
      <c r="G60" s="136"/>
      <c r="H60" s="500"/>
      <c r="I60" s="501"/>
      <c r="J60" s="501"/>
      <c r="K60" s="225"/>
    </row>
    <row r="61" spans="1:11" s="184" customFormat="1">
      <c r="A61" s="136"/>
      <c r="B61" s="136"/>
      <c r="C61" s="136"/>
      <c r="D61" s="136"/>
      <c r="E61" s="136"/>
      <c r="F61" s="136"/>
      <c r="G61" s="136"/>
      <c r="J61" s="226"/>
      <c r="K61" s="226"/>
    </row>
    <row r="62" spans="1:11" s="184" customFormat="1">
      <c r="A62" s="136"/>
      <c r="B62" s="136"/>
      <c r="C62" s="136"/>
      <c r="D62" s="136"/>
      <c r="E62" s="136"/>
      <c r="F62" s="136"/>
      <c r="G62" s="136"/>
      <c r="J62" s="226"/>
      <c r="K62" s="226"/>
    </row>
    <row r="63" spans="1:11" s="184" customFormat="1">
      <c r="A63" s="136"/>
      <c r="B63" s="136"/>
      <c r="C63" s="136"/>
      <c r="D63" s="136"/>
      <c r="E63" s="136"/>
      <c r="F63" s="136"/>
      <c r="G63" s="136"/>
      <c r="J63" s="226"/>
      <c r="K63" s="226"/>
    </row>
    <row r="64" spans="1:11" s="184" customFormat="1">
      <c r="A64" s="136"/>
      <c r="B64" s="136"/>
      <c r="C64" s="136"/>
      <c r="D64" s="136"/>
      <c r="E64" s="136"/>
      <c r="F64" s="136"/>
      <c r="G64" s="136"/>
      <c r="J64" s="226"/>
      <c r="K64" s="226"/>
    </row>
    <row r="65" spans="1:11" s="184" customFormat="1">
      <c r="A65" s="136"/>
      <c r="B65" s="136"/>
      <c r="C65" s="136"/>
      <c r="D65" s="136"/>
      <c r="E65" s="136"/>
      <c r="F65" s="136"/>
      <c r="G65" s="136"/>
      <c r="J65" s="226"/>
      <c r="K65" s="226"/>
    </row>
    <row r="66" spans="1:11" s="184" customFormat="1">
      <c r="A66" s="136"/>
      <c r="B66" s="136"/>
      <c r="C66" s="136"/>
      <c r="D66" s="136"/>
      <c r="E66" s="136"/>
      <c r="F66" s="136"/>
      <c r="G66" s="136"/>
      <c r="J66" s="226"/>
      <c r="K66" s="226"/>
    </row>
    <row r="67" spans="1:11" s="184" customFormat="1">
      <c r="A67" s="136"/>
      <c r="B67" s="136"/>
      <c r="C67" s="136"/>
      <c r="D67" s="136"/>
      <c r="E67" s="136"/>
      <c r="F67" s="136"/>
      <c r="G67" s="136"/>
      <c r="J67" s="226"/>
      <c r="K67" s="226"/>
    </row>
    <row r="68" spans="1:11" s="184" customFormat="1">
      <c r="A68" s="136"/>
      <c r="B68" s="136"/>
      <c r="C68" s="136"/>
      <c r="D68" s="136"/>
      <c r="E68" s="136"/>
      <c r="F68" s="136"/>
      <c r="G68" s="136"/>
      <c r="J68" s="226"/>
      <c r="K68" s="226"/>
    </row>
    <row r="69" spans="1:11" s="184" customFormat="1">
      <c r="A69" s="136"/>
      <c r="B69" s="136"/>
      <c r="C69" s="136"/>
      <c r="D69" s="136"/>
      <c r="E69" s="136"/>
      <c r="F69" s="136"/>
      <c r="G69" s="136"/>
      <c r="J69" s="226"/>
      <c r="K69" s="226"/>
    </row>
    <row r="70" spans="1:11" s="184" customFormat="1">
      <c r="A70" s="136"/>
      <c r="B70" s="136"/>
      <c r="C70" s="136"/>
      <c r="D70" s="136"/>
      <c r="E70" s="136"/>
      <c r="F70" s="136"/>
      <c r="G70" s="136"/>
      <c r="J70" s="226"/>
      <c r="K70" s="226"/>
    </row>
    <row r="71" spans="1:11" s="184" customFormat="1">
      <c r="A71" s="136"/>
      <c r="B71" s="136"/>
      <c r="C71" s="136"/>
      <c r="D71" s="136"/>
      <c r="E71" s="136"/>
      <c r="F71" s="136"/>
      <c r="G71" s="136"/>
      <c r="J71" s="226"/>
      <c r="K71" s="226"/>
    </row>
    <row r="72" spans="1:11" s="184" customFormat="1">
      <c r="A72" s="136"/>
      <c r="B72" s="136"/>
      <c r="C72" s="136"/>
      <c r="D72" s="136"/>
      <c r="E72" s="136"/>
      <c r="F72" s="136"/>
      <c r="G72" s="136"/>
      <c r="J72" s="226"/>
      <c r="K72" s="226"/>
    </row>
    <row r="73" spans="1:11" s="184" customFormat="1">
      <c r="A73" s="136"/>
      <c r="B73" s="136"/>
      <c r="C73" s="136"/>
      <c r="D73" s="136"/>
      <c r="E73" s="136"/>
      <c r="F73" s="136"/>
      <c r="G73" s="136"/>
      <c r="J73" s="226"/>
      <c r="K73" s="226"/>
    </row>
    <row r="74" spans="1:11" s="184" customFormat="1">
      <c r="A74" s="136"/>
      <c r="B74" s="136"/>
      <c r="C74" s="136"/>
      <c r="D74" s="136"/>
      <c r="E74" s="136"/>
      <c r="F74" s="136"/>
      <c r="G74" s="136"/>
      <c r="J74" s="226"/>
      <c r="K74" s="226"/>
    </row>
    <row r="75" spans="1:11" s="184" customFormat="1">
      <c r="A75" s="136"/>
      <c r="B75" s="136"/>
      <c r="C75" s="136"/>
      <c r="D75" s="136"/>
      <c r="E75" s="136"/>
      <c r="F75" s="136"/>
      <c r="G75" s="136"/>
      <c r="I75" s="187"/>
      <c r="J75" s="226"/>
      <c r="K75" s="226"/>
    </row>
    <row r="76" spans="1:11" s="184" customFormat="1">
      <c r="A76" s="136"/>
      <c r="B76" s="136"/>
      <c r="C76" s="136"/>
      <c r="D76" s="136"/>
      <c r="E76" s="136"/>
      <c r="F76" s="136"/>
      <c r="G76" s="136"/>
      <c r="J76" s="226"/>
      <c r="K76" s="226"/>
    </row>
    <row r="77" spans="1:11" s="184" customFormat="1">
      <c r="A77" s="136"/>
      <c r="B77" s="136"/>
      <c r="C77" s="136"/>
      <c r="D77" s="136"/>
      <c r="E77" s="136"/>
      <c r="F77" s="136"/>
      <c r="G77" s="136"/>
      <c r="J77" s="226"/>
      <c r="K77" s="226"/>
    </row>
    <row r="78" spans="1:11" s="184" customFormat="1">
      <c r="A78" s="136"/>
      <c r="B78" s="136"/>
      <c r="C78" s="136"/>
      <c r="D78" s="136"/>
      <c r="E78" s="136"/>
      <c r="F78" s="136"/>
      <c r="G78" s="136"/>
      <c r="J78" s="226"/>
      <c r="K78" s="226"/>
    </row>
    <row r="79" spans="1:11" s="184" customFormat="1">
      <c r="A79" s="136"/>
      <c r="B79" s="136"/>
      <c r="C79" s="136"/>
      <c r="D79" s="136"/>
      <c r="E79" s="136"/>
      <c r="F79" s="136"/>
      <c r="G79" s="136"/>
      <c r="J79" s="226"/>
      <c r="K79" s="226"/>
    </row>
    <row r="80" spans="1:11" s="184" customFormat="1">
      <c r="A80" s="136"/>
      <c r="B80" s="136"/>
      <c r="C80" s="136"/>
      <c r="D80" s="136"/>
      <c r="E80" s="136"/>
      <c r="F80" s="136"/>
      <c r="G80" s="136"/>
      <c r="J80" s="226"/>
      <c r="K80" s="226"/>
    </row>
    <row r="81" spans="1:11" s="184" customFormat="1">
      <c r="A81" s="136"/>
      <c r="B81" s="136"/>
      <c r="C81" s="136"/>
      <c r="D81" s="136"/>
      <c r="E81" s="136"/>
      <c r="F81" s="136"/>
      <c r="G81" s="136"/>
      <c r="J81" s="226"/>
      <c r="K81" s="226"/>
    </row>
    <row r="82" spans="1:11" s="184" customFormat="1">
      <c r="A82" s="136"/>
      <c r="B82" s="136"/>
      <c r="C82" s="136"/>
      <c r="D82" s="136"/>
      <c r="E82" s="136"/>
      <c r="F82" s="136"/>
      <c r="G82" s="136"/>
      <c r="J82" s="226"/>
      <c r="K82" s="226"/>
    </row>
    <row r="83" spans="1:11" s="184" customFormat="1">
      <c r="A83" s="136"/>
      <c r="B83" s="136"/>
      <c r="C83" s="136"/>
      <c r="D83" s="136"/>
      <c r="E83" s="136"/>
      <c r="F83" s="136"/>
      <c r="G83" s="136"/>
      <c r="J83" s="226"/>
      <c r="K83" s="226"/>
    </row>
    <row r="84" spans="1:11" s="184" customFormat="1">
      <c r="A84" s="136"/>
      <c r="B84" s="136"/>
      <c r="C84" s="136"/>
      <c r="D84" s="136"/>
      <c r="E84" s="136"/>
      <c r="F84" s="136"/>
      <c r="G84" s="136"/>
      <c r="J84" s="226"/>
      <c r="K84" s="226"/>
    </row>
    <row r="85" spans="1:11" s="184" customFormat="1">
      <c r="A85" s="136"/>
      <c r="B85" s="136"/>
      <c r="C85" s="136"/>
      <c r="D85" s="136"/>
      <c r="E85" s="136"/>
      <c r="F85" s="136"/>
      <c r="G85" s="136"/>
      <c r="J85" s="226"/>
      <c r="K85" s="226"/>
    </row>
    <row r="86" spans="1:11" s="184" customFormat="1">
      <c r="A86" s="136"/>
      <c r="B86" s="136"/>
      <c r="C86" s="136"/>
      <c r="D86" s="136"/>
      <c r="E86" s="136"/>
      <c r="F86" s="136"/>
      <c r="G86" s="136"/>
      <c r="J86" s="226"/>
      <c r="K86" s="226"/>
    </row>
    <row r="87" spans="1:11" s="184" customFormat="1">
      <c r="A87" s="136"/>
      <c r="B87" s="136"/>
      <c r="C87" s="136"/>
      <c r="D87" s="136"/>
      <c r="E87" s="136"/>
      <c r="F87" s="136"/>
      <c r="G87" s="136"/>
      <c r="J87" s="226"/>
      <c r="K87" s="226"/>
    </row>
    <row r="88" spans="1:11" s="184" customFormat="1">
      <c r="A88" s="136"/>
      <c r="B88" s="136"/>
      <c r="C88" s="136"/>
      <c r="D88" s="136"/>
      <c r="E88" s="136"/>
      <c r="F88" s="136"/>
      <c r="G88" s="136"/>
      <c r="J88" s="226"/>
      <c r="K88" s="226"/>
    </row>
    <row r="89" spans="1:11" s="184" customFormat="1">
      <c r="A89" s="136"/>
      <c r="B89" s="136"/>
      <c r="C89" s="136"/>
      <c r="D89" s="136"/>
      <c r="E89" s="136"/>
      <c r="F89" s="136"/>
      <c r="G89" s="136"/>
      <c r="J89" s="226"/>
      <c r="K89" s="226"/>
    </row>
    <row r="90" spans="1:11" s="184" customFormat="1">
      <c r="A90" s="136"/>
      <c r="B90" s="136"/>
      <c r="C90" s="136"/>
      <c r="D90" s="136"/>
      <c r="E90" s="136"/>
      <c r="F90" s="136"/>
      <c r="G90" s="136"/>
      <c r="J90" s="226"/>
      <c r="K90" s="226"/>
    </row>
    <row r="91" spans="1:11" s="184" customFormat="1">
      <c r="A91" s="136"/>
      <c r="B91" s="136"/>
      <c r="C91" s="136"/>
      <c r="D91" s="136"/>
      <c r="E91" s="136"/>
      <c r="F91" s="136"/>
      <c r="G91" s="136"/>
      <c r="J91" s="226"/>
      <c r="K91" s="226"/>
    </row>
    <row r="92" spans="1:11" s="184" customFormat="1">
      <c r="A92" s="136"/>
      <c r="B92" s="136"/>
      <c r="C92" s="136"/>
      <c r="D92" s="136"/>
      <c r="E92" s="136"/>
      <c r="F92" s="136"/>
      <c r="G92" s="136"/>
      <c r="J92" s="226"/>
      <c r="K92" s="226"/>
    </row>
    <row r="93" spans="1:11" s="184" customFormat="1">
      <c r="A93" s="136"/>
      <c r="B93" s="136"/>
      <c r="C93" s="136"/>
      <c r="D93" s="136"/>
      <c r="E93" s="136"/>
      <c r="F93" s="136"/>
      <c r="G93" s="136"/>
      <c r="J93" s="226"/>
      <c r="K93" s="226"/>
    </row>
    <row r="94" spans="1:11" s="184" customFormat="1">
      <c r="A94" s="136"/>
      <c r="B94" s="136"/>
      <c r="C94" s="136"/>
      <c r="D94" s="136"/>
      <c r="E94" s="136"/>
      <c r="F94" s="136"/>
      <c r="G94" s="136"/>
      <c r="J94" s="226"/>
      <c r="K94" s="226"/>
    </row>
    <row r="95" spans="1:11" s="184" customFormat="1">
      <c r="A95" s="136"/>
      <c r="B95" s="136"/>
      <c r="C95" s="136"/>
      <c r="D95" s="136"/>
      <c r="E95" s="136"/>
      <c r="F95" s="136"/>
      <c r="G95" s="136"/>
      <c r="J95" s="226"/>
      <c r="K95" s="226"/>
    </row>
    <row r="96" spans="1:11" s="184" customFormat="1">
      <c r="A96" s="136"/>
      <c r="B96" s="136"/>
      <c r="C96" s="136"/>
      <c r="D96" s="136"/>
      <c r="E96" s="136"/>
      <c r="F96" s="136"/>
      <c r="G96" s="136"/>
      <c r="J96" s="226"/>
      <c r="K96" s="226"/>
    </row>
    <row r="97" spans="1:11" s="184" customFormat="1">
      <c r="A97" s="136"/>
      <c r="B97" s="136"/>
      <c r="C97" s="136"/>
      <c r="D97" s="136"/>
      <c r="E97" s="136"/>
      <c r="F97" s="136"/>
      <c r="G97" s="136"/>
      <c r="J97" s="226"/>
      <c r="K97" s="226"/>
    </row>
  </sheetData>
  <mergeCells count="24">
    <mergeCell ref="F18:F19"/>
    <mergeCell ref="G18:G19"/>
    <mergeCell ref="H18:H19"/>
    <mergeCell ref="J7:K7"/>
    <mergeCell ref="J8:K8"/>
    <mergeCell ref="J9:K9"/>
    <mergeCell ref="J10:K10"/>
    <mergeCell ref="J11:K11"/>
    <mergeCell ref="I1:K1"/>
    <mergeCell ref="I2:K2"/>
    <mergeCell ref="I3:K3"/>
    <mergeCell ref="I4:K4"/>
    <mergeCell ref="H60:J60"/>
    <mergeCell ref="A14:K14"/>
    <mergeCell ref="A16:F16"/>
    <mergeCell ref="B17:H17"/>
    <mergeCell ref="I17:I19"/>
    <mergeCell ref="J17:K18"/>
    <mergeCell ref="A18:A19"/>
    <mergeCell ref="B18:B19"/>
    <mergeCell ref="C18:C19"/>
    <mergeCell ref="D18:D19"/>
    <mergeCell ref="E18:E19"/>
    <mergeCell ref="J6:K6"/>
  </mergeCells>
  <pageMargins left="0.62992125984251968" right="0.31496062992125984" top="0.23622047244094491" bottom="0.27559055118110237" header="0.15748031496062992" footer="0.23622047244094491"/>
  <pageSetup paperSize="9" scale="57" orientation="portrait" blackAndWhite="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D27"/>
  <sheetViews>
    <sheetView workbookViewId="0">
      <selection activeCell="I24" sqref="I24"/>
    </sheetView>
  </sheetViews>
  <sheetFormatPr defaultColWidth="9.109375" defaultRowHeight="13.2"/>
  <cols>
    <col min="1" max="1" width="6.6640625" style="227" customWidth="1"/>
    <col min="2" max="2" width="41" style="122" customWidth="1"/>
    <col min="3" max="3" width="22.6640625" style="122" customWidth="1"/>
    <col min="4" max="4" width="31.88671875" style="122" customWidth="1"/>
    <col min="5" max="16384" width="9.109375" style="122"/>
  </cols>
  <sheetData>
    <row r="1" spans="1:4">
      <c r="C1" s="522" t="s">
        <v>914</v>
      </c>
      <c r="D1" s="522"/>
    </row>
    <row r="2" spans="1:4">
      <c r="C2" s="522" t="s">
        <v>13</v>
      </c>
      <c r="D2" s="522"/>
    </row>
    <row r="3" spans="1:4">
      <c r="C3" s="522" t="s">
        <v>0</v>
      </c>
      <c r="D3" s="522"/>
    </row>
    <row r="4" spans="1:4">
      <c r="C4" s="522" t="s">
        <v>1001</v>
      </c>
      <c r="D4" s="522"/>
    </row>
    <row r="5" spans="1:4">
      <c r="C5" s="522" t="s">
        <v>593</v>
      </c>
      <c r="D5" s="522"/>
    </row>
    <row r="6" spans="1:4">
      <c r="C6" s="522" t="s">
        <v>907</v>
      </c>
      <c r="D6" s="522"/>
    </row>
    <row r="10" spans="1:4" ht="27.75" customHeight="1">
      <c r="A10" s="523" t="s">
        <v>934</v>
      </c>
      <c r="B10" s="523"/>
      <c r="C10" s="523"/>
      <c r="D10" s="523"/>
    </row>
    <row r="12" spans="1:4" ht="12.75" customHeight="1">
      <c r="A12" s="539" t="s">
        <v>890</v>
      </c>
      <c r="B12" s="540"/>
      <c r="C12" s="540"/>
      <c r="D12" s="540"/>
    </row>
    <row r="13" spans="1:4" ht="12.75" customHeight="1">
      <c r="A13" s="539" t="s">
        <v>937</v>
      </c>
      <c r="B13" s="540"/>
      <c r="C13" s="540"/>
      <c r="D13" s="540"/>
    </row>
    <row r="15" spans="1:4">
      <c r="A15" s="524" t="s">
        <v>817</v>
      </c>
      <c r="B15" s="524" t="s">
        <v>891</v>
      </c>
      <c r="C15" s="546" t="s">
        <v>892</v>
      </c>
      <c r="D15" s="547"/>
    </row>
    <row r="16" spans="1:4" ht="26.4">
      <c r="A16" s="525"/>
      <c r="B16" s="525"/>
      <c r="C16" s="189" t="s">
        <v>893</v>
      </c>
      <c r="D16" s="214" t="s">
        <v>894</v>
      </c>
    </row>
    <row r="17" spans="1:4">
      <c r="A17" s="124">
        <v>1</v>
      </c>
      <c r="B17" s="124"/>
      <c r="C17" s="191"/>
      <c r="D17" s="191"/>
    </row>
    <row r="18" spans="1:4" ht="13.8">
      <c r="A18" s="228"/>
      <c r="B18" s="128" t="s">
        <v>604</v>
      </c>
      <c r="C18" s="192">
        <f>C17</f>
        <v>0</v>
      </c>
      <c r="D18" s="192">
        <f>D17</f>
        <v>0</v>
      </c>
    </row>
    <row r="21" spans="1:4" ht="27" customHeight="1">
      <c r="A21" s="539" t="s">
        <v>938</v>
      </c>
      <c r="B21" s="540"/>
      <c r="C21" s="540"/>
      <c r="D21" s="540"/>
    </row>
    <row r="23" spans="1:4" s="188" customFormat="1" ht="12.75" customHeight="1">
      <c r="A23" s="524" t="s">
        <v>817</v>
      </c>
      <c r="B23" s="524" t="s">
        <v>895</v>
      </c>
      <c r="C23" s="542" t="s">
        <v>896</v>
      </c>
      <c r="D23" s="543"/>
    </row>
    <row r="24" spans="1:4" s="188" customFormat="1" ht="27" customHeight="1">
      <c r="A24" s="541"/>
      <c r="B24" s="541"/>
      <c r="C24" s="544"/>
      <c r="D24" s="545"/>
    </row>
    <row r="25" spans="1:4" s="188" customFormat="1">
      <c r="A25" s="525"/>
      <c r="B25" s="525"/>
      <c r="C25" s="123" t="s">
        <v>908</v>
      </c>
      <c r="D25" s="193" t="s">
        <v>909</v>
      </c>
    </row>
    <row r="26" spans="1:4" ht="39.6">
      <c r="A26" s="189">
        <v>1</v>
      </c>
      <c r="B26" s="112" t="s">
        <v>897</v>
      </c>
      <c r="C26" s="229">
        <v>24340</v>
      </c>
      <c r="D26" s="229">
        <v>0</v>
      </c>
    </row>
    <row r="27" spans="1:4" ht="27.75" customHeight="1">
      <c r="A27" s="189">
        <v>2</v>
      </c>
      <c r="B27" s="112" t="s">
        <v>898</v>
      </c>
      <c r="C27" s="190">
        <v>0</v>
      </c>
      <c r="D27" s="190">
        <v>0</v>
      </c>
    </row>
  </sheetData>
  <mergeCells count="16">
    <mergeCell ref="C1:D1"/>
    <mergeCell ref="C2:D2"/>
    <mergeCell ref="C3:D3"/>
    <mergeCell ref="C4:D4"/>
    <mergeCell ref="C5:D5"/>
    <mergeCell ref="C6:D6"/>
    <mergeCell ref="A21:D21"/>
    <mergeCell ref="A23:A25"/>
    <mergeCell ref="B23:B25"/>
    <mergeCell ref="C23:D24"/>
    <mergeCell ref="A10:D10"/>
    <mergeCell ref="A12:D12"/>
    <mergeCell ref="A13:D13"/>
    <mergeCell ref="A15:A16"/>
    <mergeCell ref="B15:B16"/>
    <mergeCell ref="C15:D15"/>
  </mergeCells>
  <pageMargins left="0.31496062992125984" right="0.31496062992125984" top="0.35433070866141736" bottom="0.35433070866141736" header="0.31496062992125984" footer="0.11811023622047245"/>
  <pageSetup paperSize="9" scale="97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162"/>
  <sheetViews>
    <sheetView view="pageBreakPreview" zoomScale="50" zoomScaleNormal="100" zoomScaleSheetLayoutView="50" workbookViewId="0">
      <selection activeCell="A14" sqref="A14:F1162"/>
    </sheetView>
  </sheetViews>
  <sheetFormatPr defaultColWidth="8.88671875" defaultRowHeight="13.8"/>
  <cols>
    <col min="1" max="1" width="91.88671875" style="8" customWidth="1"/>
    <col min="2" max="3" width="10.88671875" style="11" customWidth="1"/>
    <col min="4" max="4" width="17.88671875" style="11" customWidth="1"/>
    <col min="5" max="5" width="8.6640625" style="11" customWidth="1"/>
    <col min="6" max="6" width="14.88671875" style="12" customWidth="1"/>
    <col min="7" max="10" width="8.88671875" style="82"/>
    <col min="11" max="16384" width="8.88671875" style="1"/>
  </cols>
  <sheetData>
    <row r="1" spans="1:7">
      <c r="D1" s="479" t="s">
        <v>905</v>
      </c>
      <c r="E1" s="479"/>
      <c r="F1" s="479"/>
    </row>
    <row r="2" spans="1:7">
      <c r="D2" s="479" t="s">
        <v>719</v>
      </c>
      <c r="E2" s="479"/>
      <c r="F2" s="479"/>
    </row>
    <row r="3" spans="1:7">
      <c r="D3" s="479" t="s">
        <v>0</v>
      </c>
      <c r="E3" s="479"/>
      <c r="F3" s="479"/>
    </row>
    <row r="4" spans="1:7">
      <c r="D4" s="476" t="s">
        <v>1125</v>
      </c>
      <c r="E4" s="476"/>
      <c r="F4" s="476"/>
      <c r="G4" s="121"/>
    </row>
    <row r="5" spans="1:7" s="96" customFormat="1">
      <c r="A5" s="95"/>
      <c r="B5" s="485" t="s">
        <v>939</v>
      </c>
      <c r="C5" s="485"/>
      <c r="D5" s="485"/>
      <c r="E5" s="485"/>
      <c r="F5" s="485"/>
    </row>
    <row r="6" spans="1:7" s="96" customFormat="1">
      <c r="A6" s="95"/>
      <c r="B6" s="485" t="s">
        <v>719</v>
      </c>
      <c r="C6" s="485"/>
      <c r="D6" s="485"/>
      <c r="E6" s="485"/>
      <c r="F6" s="485"/>
    </row>
    <row r="7" spans="1:7" s="96" customFormat="1">
      <c r="A7" s="95"/>
      <c r="B7" s="485" t="s">
        <v>0</v>
      </c>
      <c r="C7" s="485"/>
      <c r="D7" s="485"/>
      <c r="E7" s="485"/>
      <c r="F7" s="485"/>
    </row>
    <row r="8" spans="1:7" s="96" customFormat="1">
      <c r="A8" s="95"/>
      <c r="B8" s="485" t="s">
        <v>1002</v>
      </c>
      <c r="C8" s="485"/>
      <c r="D8" s="485"/>
      <c r="E8" s="485"/>
      <c r="F8" s="485"/>
    </row>
    <row r="9" spans="1:7" s="96" customFormat="1">
      <c r="A9" s="95"/>
      <c r="B9" s="481" t="s">
        <v>915</v>
      </c>
      <c r="C9" s="481"/>
      <c r="D9" s="481"/>
      <c r="E9" s="481"/>
      <c r="F9" s="481"/>
    </row>
    <row r="10" spans="1:7" s="96" customFormat="1">
      <c r="A10" s="95"/>
      <c r="B10" s="481" t="s">
        <v>929</v>
      </c>
      <c r="C10" s="481"/>
      <c r="D10" s="481"/>
      <c r="E10" s="481"/>
      <c r="F10" s="481"/>
    </row>
    <row r="11" spans="1:7" s="96" customFormat="1" ht="6.75" customHeight="1">
      <c r="A11" s="95"/>
      <c r="B11" s="482"/>
      <c r="C11" s="482"/>
      <c r="D11" s="482"/>
      <c r="E11" s="482"/>
      <c r="F11" s="482"/>
    </row>
    <row r="12" spans="1:7" s="96" customFormat="1" ht="14.25" hidden="1" customHeight="1">
      <c r="A12" s="95"/>
      <c r="B12" s="483"/>
      <c r="C12" s="483"/>
      <c r="D12" s="483"/>
      <c r="E12" s="483"/>
      <c r="F12" s="483"/>
    </row>
    <row r="13" spans="1:7">
      <c r="A13" s="7"/>
      <c r="B13" s="481"/>
      <c r="C13" s="481"/>
      <c r="D13" s="481"/>
      <c r="E13" s="481"/>
      <c r="F13" s="481"/>
    </row>
    <row r="14" spans="1:7">
      <c r="A14" s="484" t="s">
        <v>941</v>
      </c>
      <c r="B14" s="484"/>
      <c r="C14" s="484"/>
      <c r="D14" s="484"/>
      <c r="E14" s="484"/>
      <c r="F14" s="484"/>
    </row>
    <row r="15" spans="1:7">
      <c r="A15" s="480" t="s">
        <v>942</v>
      </c>
      <c r="B15" s="480"/>
      <c r="C15" s="480"/>
      <c r="D15" s="480"/>
      <c r="E15" s="480"/>
      <c r="F15" s="480"/>
    </row>
    <row r="16" spans="1:7">
      <c r="A16" s="480" t="s">
        <v>943</v>
      </c>
      <c r="B16" s="480"/>
      <c r="C16" s="480"/>
      <c r="D16" s="480"/>
      <c r="E16" s="480"/>
      <c r="F16" s="480"/>
    </row>
    <row r="17" spans="1:10">
      <c r="A17" s="7"/>
      <c r="F17" s="6"/>
    </row>
    <row r="18" spans="1:10">
      <c r="A18" s="5" t="s">
        <v>3</v>
      </c>
      <c r="F18" s="19"/>
    </row>
    <row r="19" spans="1:10">
      <c r="A19" s="486" t="s">
        <v>2</v>
      </c>
      <c r="B19" s="487"/>
      <c r="C19" s="487"/>
      <c r="D19" s="487"/>
      <c r="E19" s="487"/>
      <c r="F19" s="488" t="s">
        <v>1</v>
      </c>
    </row>
    <row r="20" spans="1:10">
      <c r="A20" s="486"/>
      <c r="B20" s="489" t="s">
        <v>178</v>
      </c>
      <c r="C20" s="489" t="s">
        <v>182</v>
      </c>
      <c r="D20" s="489" t="s">
        <v>183</v>
      </c>
      <c r="E20" s="489" t="s">
        <v>184</v>
      </c>
      <c r="F20" s="488"/>
    </row>
    <row r="21" spans="1:10">
      <c r="A21" s="486"/>
      <c r="B21" s="489"/>
      <c r="C21" s="489"/>
      <c r="D21" s="489"/>
      <c r="E21" s="489"/>
      <c r="F21" s="488"/>
    </row>
    <row r="22" spans="1:10" s="3" customFormat="1">
      <c r="A22" s="261">
        <v>1</v>
      </c>
      <c r="B22" s="262" t="s">
        <v>818</v>
      </c>
      <c r="C22" s="262" t="s">
        <v>819</v>
      </c>
      <c r="D22" s="262">
        <f>C22+1</f>
        <v>4</v>
      </c>
      <c r="E22" s="262">
        <f>D22+1</f>
        <v>5</v>
      </c>
      <c r="F22" s="262">
        <f>E22+1</f>
        <v>6</v>
      </c>
      <c r="G22" s="263"/>
      <c r="H22" s="263"/>
      <c r="I22" s="263"/>
      <c r="J22" s="263"/>
    </row>
    <row r="23" spans="1:10" s="2" customFormat="1">
      <c r="A23" s="428" t="s">
        <v>80</v>
      </c>
      <c r="B23" s="429">
        <v>1</v>
      </c>
      <c r="C23" s="429">
        <v>0</v>
      </c>
      <c r="D23" s="430" t="s">
        <v>584</v>
      </c>
      <c r="E23" s="431" t="s">
        <v>584</v>
      </c>
      <c r="F23" s="432">
        <v>244678.8</v>
      </c>
    </row>
    <row r="24" spans="1:10" s="2" customFormat="1" ht="26.4">
      <c r="A24" s="433" t="s">
        <v>81</v>
      </c>
      <c r="B24" s="434">
        <v>1</v>
      </c>
      <c r="C24" s="434">
        <v>3</v>
      </c>
      <c r="D24" s="435" t="s">
        <v>584</v>
      </c>
      <c r="E24" s="436" t="s">
        <v>584</v>
      </c>
      <c r="F24" s="437">
        <v>3490.3</v>
      </c>
    </row>
    <row r="25" spans="1:10" s="2" customFormat="1">
      <c r="A25" s="360" t="s">
        <v>78</v>
      </c>
      <c r="B25" s="356">
        <v>1</v>
      </c>
      <c r="C25" s="356">
        <v>3</v>
      </c>
      <c r="D25" s="357" t="s">
        <v>226</v>
      </c>
      <c r="E25" s="358" t="s">
        <v>584</v>
      </c>
      <c r="F25" s="359">
        <v>3490.3</v>
      </c>
    </row>
    <row r="26" spans="1:10" s="9" customFormat="1">
      <c r="A26" s="360" t="s">
        <v>76</v>
      </c>
      <c r="B26" s="356">
        <v>1</v>
      </c>
      <c r="C26" s="356">
        <v>3</v>
      </c>
      <c r="D26" s="357" t="s">
        <v>190</v>
      </c>
      <c r="E26" s="358" t="s">
        <v>584</v>
      </c>
      <c r="F26" s="359">
        <v>3490.3</v>
      </c>
    </row>
    <row r="27" spans="1:10" s="2" customFormat="1" ht="39.6" customHeight="1">
      <c r="A27" s="360" t="s">
        <v>34</v>
      </c>
      <c r="B27" s="356">
        <v>1</v>
      </c>
      <c r="C27" s="356">
        <v>3</v>
      </c>
      <c r="D27" s="357" t="s">
        <v>190</v>
      </c>
      <c r="E27" s="358" t="s">
        <v>33</v>
      </c>
      <c r="F27" s="359">
        <v>2090.3000000000002</v>
      </c>
    </row>
    <row r="28" spans="1:10" s="2" customFormat="1">
      <c r="A28" s="360" t="s">
        <v>38</v>
      </c>
      <c r="B28" s="356">
        <v>1</v>
      </c>
      <c r="C28" s="356">
        <v>3</v>
      </c>
      <c r="D28" s="357" t="s">
        <v>190</v>
      </c>
      <c r="E28" s="358" t="s">
        <v>37</v>
      </c>
      <c r="F28" s="359">
        <v>2090.3000000000002</v>
      </c>
    </row>
    <row r="29" spans="1:10" s="2" customFormat="1">
      <c r="A29" s="360" t="s">
        <v>524</v>
      </c>
      <c r="B29" s="356">
        <v>1</v>
      </c>
      <c r="C29" s="356">
        <v>3</v>
      </c>
      <c r="D29" s="357" t="s">
        <v>190</v>
      </c>
      <c r="E29" s="358">
        <v>200</v>
      </c>
      <c r="F29" s="359">
        <v>1399</v>
      </c>
    </row>
    <row r="30" spans="1:10" s="2" customFormat="1">
      <c r="A30" s="360" t="s">
        <v>36</v>
      </c>
      <c r="B30" s="356">
        <v>1</v>
      </c>
      <c r="C30" s="356">
        <v>3</v>
      </c>
      <c r="D30" s="357" t="s">
        <v>190</v>
      </c>
      <c r="E30" s="358" t="s">
        <v>19</v>
      </c>
      <c r="F30" s="359">
        <v>1399</v>
      </c>
    </row>
    <row r="31" spans="1:10" s="2" customFormat="1">
      <c r="A31" s="360" t="s">
        <v>30</v>
      </c>
      <c r="B31" s="356">
        <v>1</v>
      </c>
      <c r="C31" s="356">
        <v>3</v>
      </c>
      <c r="D31" s="357" t="s">
        <v>190</v>
      </c>
      <c r="E31" s="358" t="s">
        <v>4</v>
      </c>
      <c r="F31" s="359">
        <v>1</v>
      </c>
    </row>
    <row r="32" spans="1:10" s="2" customFormat="1">
      <c r="A32" s="360" t="s">
        <v>29</v>
      </c>
      <c r="B32" s="356">
        <v>1</v>
      </c>
      <c r="C32" s="356">
        <v>3</v>
      </c>
      <c r="D32" s="357" t="s">
        <v>190</v>
      </c>
      <c r="E32" s="358" t="s">
        <v>28</v>
      </c>
      <c r="F32" s="359">
        <v>1</v>
      </c>
    </row>
    <row r="33" spans="1:6" s="9" customFormat="1" ht="26.4">
      <c r="A33" s="433" t="s">
        <v>92</v>
      </c>
      <c r="B33" s="434">
        <v>1</v>
      </c>
      <c r="C33" s="434">
        <v>4</v>
      </c>
      <c r="D33" s="435" t="s">
        <v>584</v>
      </c>
      <c r="E33" s="436" t="s">
        <v>584</v>
      </c>
      <c r="F33" s="437">
        <v>114884.2</v>
      </c>
    </row>
    <row r="34" spans="1:6" s="2" customFormat="1" ht="26.4">
      <c r="A34" s="360" t="s">
        <v>44</v>
      </c>
      <c r="B34" s="356">
        <v>1</v>
      </c>
      <c r="C34" s="356">
        <v>4</v>
      </c>
      <c r="D34" s="357" t="s">
        <v>191</v>
      </c>
      <c r="E34" s="358" t="s">
        <v>584</v>
      </c>
      <c r="F34" s="359">
        <v>3877</v>
      </c>
    </row>
    <row r="35" spans="1:6" s="2" customFormat="1">
      <c r="A35" s="360" t="s">
        <v>65</v>
      </c>
      <c r="B35" s="356">
        <v>1</v>
      </c>
      <c r="C35" s="356">
        <v>4</v>
      </c>
      <c r="D35" s="357" t="s">
        <v>192</v>
      </c>
      <c r="E35" s="358" t="s">
        <v>584</v>
      </c>
      <c r="F35" s="359">
        <v>509</v>
      </c>
    </row>
    <row r="36" spans="1:6" s="2" customFormat="1" ht="39.6" customHeight="1">
      <c r="A36" s="360" t="s">
        <v>193</v>
      </c>
      <c r="B36" s="356">
        <v>1</v>
      </c>
      <c r="C36" s="356">
        <v>4</v>
      </c>
      <c r="D36" s="357" t="s">
        <v>194</v>
      </c>
      <c r="E36" s="358" t="s">
        <v>584</v>
      </c>
      <c r="F36" s="359">
        <v>509</v>
      </c>
    </row>
    <row r="37" spans="1:6" s="2" customFormat="1">
      <c r="A37" s="360" t="s">
        <v>234</v>
      </c>
      <c r="B37" s="356">
        <v>1</v>
      </c>
      <c r="C37" s="356">
        <v>4</v>
      </c>
      <c r="D37" s="357" t="s">
        <v>195</v>
      </c>
      <c r="E37" s="358" t="s">
        <v>584</v>
      </c>
      <c r="F37" s="359">
        <v>509</v>
      </c>
    </row>
    <row r="38" spans="1:6" s="2" customFormat="1">
      <c r="A38" s="360" t="s">
        <v>524</v>
      </c>
      <c r="B38" s="356">
        <v>1</v>
      </c>
      <c r="C38" s="356">
        <v>4</v>
      </c>
      <c r="D38" s="357" t="s">
        <v>195</v>
      </c>
      <c r="E38" s="358" t="s">
        <v>20</v>
      </c>
      <c r="F38" s="359">
        <v>509</v>
      </c>
    </row>
    <row r="39" spans="1:6" s="2" customFormat="1">
      <c r="A39" s="360" t="s">
        <v>36</v>
      </c>
      <c r="B39" s="356">
        <v>1</v>
      </c>
      <c r="C39" s="356">
        <v>4</v>
      </c>
      <c r="D39" s="357" t="s">
        <v>195</v>
      </c>
      <c r="E39" s="358" t="s">
        <v>19</v>
      </c>
      <c r="F39" s="359">
        <v>509</v>
      </c>
    </row>
    <row r="40" spans="1:6" s="2" customFormat="1" ht="26.4">
      <c r="A40" s="360" t="s">
        <v>106</v>
      </c>
      <c r="B40" s="356">
        <v>1</v>
      </c>
      <c r="C40" s="356">
        <v>4</v>
      </c>
      <c r="D40" s="357" t="s">
        <v>196</v>
      </c>
      <c r="E40" s="358" t="s">
        <v>584</v>
      </c>
      <c r="F40" s="359">
        <v>3368</v>
      </c>
    </row>
    <row r="41" spans="1:6" s="2" customFormat="1" ht="52.8">
      <c r="A41" s="360" t="s">
        <v>510</v>
      </c>
      <c r="B41" s="356">
        <v>1</v>
      </c>
      <c r="C41" s="356">
        <v>4</v>
      </c>
      <c r="D41" s="357" t="s">
        <v>509</v>
      </c>
      <c r="E41" s="358" t="s">
        <v>584</v>
      </c>
      <c r="F41" s="359">
        <v>3368</v>
      </c>
    </row>
    <row r="42" spans="1:6" s="2" customFormat="1">
      <c r="A42" s="360" t="s">
        <v>107</v>
      </c>
      <c r="B42" s="356">
        <v>1</v>
      </c>
      <c r="C42" s="356">
        <v>4</v>
      </c>
      <c r="D42" s="357" t="s">
        <v>512</v>
      </c>
      <c r="E42" s="358" t="s">
        <v>584</v>
      </c>
      <c r="F42" s="359">
        <v>3368</v>
      </c>
    </row>
    <row r="43" spans="1:6" s="2" customFormat="1" ht="39.6" customHeight="1">
      <c r="A43" s="360" t="s">
        <v>34</v>
      </c>
      <c r="B43" s="356">
        <v>1</v>
      </c>
      <c r="C43" s="356">
        <v>4</v>
      </c>
      <c r="D43" s="357" t="s">
        <v>512</v>
      </c>
      <c r="E43" s="358" t="s">
        <v>33</v>
      </c>
      <c r="F43" s="359">
        <v>2775.1</v>
      </c>
    </row>
    <row r="44" spans="1:6" s="2" customFormat="1">
      <c r="A44" s="360" t="s">
        <v>38</v>
      </c>
      <c r="B44" s="356">
        <v>1</v>
      </c>
      <c r="C44" s="356">
        <v>4</v>
      </c>
      <c r="D44" s="357" t="s">
        <v>512</v>
      </c>
      <c r="E44" s="358" t="s">
        <v>37</v>
      </c>
      <c r="F44" s="359">
        <v>2775.1</v>
      </c>
    </row>
    <row r="45" spans="1:6" s="9" customFormat="1">
      <c r="A45" s="360" t="s">
        <v>524</v>
      </c>
      <c r="B45" s="356">
        <v>1</v>
      </c>
      <c r="C45" s="356">
        <v>4</v>
      </c>
      <c r="D45" s="357" t="s">
        <v>512</v>
      </c>
      <c r="E45" s="358" t="s">
        <v>20</v>
      </c>
      <c r="F45" s="359">
        <v>590.6</v>
      </c>
    </row>
    <row r="46" spans="1:6" s="2" customFormat="1">
      <c r="A46" s="360" t="s">
        <v>36</v>
      </c>
      <c r="B46" s="356">
        <v>1</v>
      </c>
      <c r="C46" s="356">
        <v>4</v>
      </c>
      <c r="D46" s="357" t="s">
        <v>512</v>
      </c>
      <c r="E46" s="358" t="s">
        <v>19</v>
      </c>
      <c r="F46" s="359">
        <v>590.6</v>
      </c>
    </row>
    <row r="47" spans="1:6" s="2" customFormat="1">
      <c r="A47" s="360" t="s">
        <v>30</v>
      </c>
      <c r="B47" s="356">
        <v>1</v>
      </c>
      <c r="C47" s="356">
        <v>4</v>
      </c>
      <c r="D47" s="357" t="s">
        <v>512</v>
      </c>
      <c r="E47" s="358" t="s">
        <v>4</v>
      </c>
      <c r="F47" s="359">
        <v>2.2999999999999998</v>
      </c>
    </row>
    <row r="48" spans="1:6" s="2" customFormat="1">
      <c r="A48" s="360" t="s">
        <v>29</v>
      </c>
      <c r="B48" s="356">
        <v>1</v>
      </c>
      <c r="C48" s="356">
        <v>4</v>
      </c>
      <c r="D48" s="357" t="s">
        <v>512</v>
      </c>
      <c r="E48" s="358" t="s">
        <v>28</v>
      </c>
      <c r="F48" s="359">
        <v>2.2999999999999998</v>
      </c>
    </row>
    <row r="49" spans="1:6" s="2" customFormat="1" ht="26.4">
      <c r="A49" s="360" t="s">
        <v>23</v>
      </c>
      <c r="B49" s="356">
        <v>1</v>
      </c>
      <c r="C49" s="356">
        <v>4</v>
      </c>
      <c r="D49" s="357" t="s">
        <v>199</v>
      </c>
      <c r="E49" s="358" t="s">
        <v>584</v>
      </c>
      <c r="F49" s="359">
        <v>2844</v>
      </c>
    </row>
    <row r="50" spans="1:6" s="2" customFormat="1">
      <c r="A50" s="360" t="s">
        <v>50</v>
      </c>
      <c r="B50" s="356">
        <v>1</v>
      </c>
      <c r="C50" s="356">
        <v>4</v>
      </c>
      <c r="D50" s="357" t="s">
        <v>200</v>
      </c>
      <c r="E50" s="358" t="s">
        <v>584</v>
      </c>
      <c r="F50" s="359">
        <v>2844</v>
      </c>
    </row>
    <row r="51" spans="1:6" s="2" customFormat="1" ht="26.4">
      <c r="A51" s="360" t="s">
        <v>201</v>
      </c>
      <c r="B51" s="356">
        <v>1</v>
      </c>
      <c r="C51" s="356">
        <v>4</v>
      </c>
      <c r="D51" s="357" t="s">
        <v>202</v>
      </c>
      <c r="E51" s="358" t="s">
        <v>584</v>
      </c>
      <c r="F51" s="359">
        <v>2844</v>
      </c>
    </row>
    <row r="52" spans="1:6" s="9" customFormat="1" ht="26.4">
      <c r="A52" s="360" t="s">
        <v>148</v>
      </c>
      <c r="B52" s="356">
        <v>1</v>
      </c>
      <c r="C52" s="356">
        <v>4</v>
      </c>
      <c r="D52" s="357" t="s">
        <v>203</v>
      </c>
      <c r="E52" s="358" t="s">
        <v>584</v>
      </c>
      <c r="F52" s="359">
        <v>2844</v>
      </c>
    </row>
    <row r="53" spans="1:6" s="2" customFormat="1" ht="39.6" customHeight="1">
      <c r="A53" s="360" t="s">
        <v>34</v>
      </c>
      <c r="B53" s="356">
        <v>1</v>
      </c>
      <c r="C53" s="356">
        <v>4</v>
      </c>
      <c r="D53" s="357" t="s">
        <v>203</v>
      </c>
      <c r="E53" s="358" t="s">
        <v>33</v>
      </c>
      <c r="F53" s="359">
        <v>2485.4</v>
      </c>
    </row>
    <row r="54" spans="1:6" s="2" customFormat="1">
      <c r="A54" s="360" t="s">
        <v>38</v>
      </c>
      <c r="B54" s="356">
        <v>1</v>
      </c>
      <c r="C54" s="356">
        <v>4</v>
      </c>
      <c r="D54" s="357" t="s">
        <v>203</v>
      </c>
      <c r="E54" s="358" t="s">
        <v>37</v>
      </c>
      <c r="F54" s="359">
        <v>2485.4</v>
      </c>
    </row>
    <row r="55" spans="1:6" s="2" customFormat="1">
      <c r="A55" s="360" t="s">
        <v>524</v>
      </c>
      <c r="B55" s="356">
        <v>1</v>
      </c>
      <c r="C55" s="356">
        <v>4</v>
      </c>
      <c r="D55" s="357" t="s">
        <v>203</v>
      </c>
      <c r="E55" s="358" t="s">
        <v>20</v>
      </c>
      <c r="F55" s="359">
        <v>358.6</v>
      </c>
    </row>
    <row r="56" spans="1:6" s="2" customFormat="1">
      <c r="A56" s="360" t="s">
        <v>36</v>
      </c>
      <c r="B56" s="356">
        <v>1</v>
      </c>
      <c r="C56" s="356">
        <v>4</v>
      </c>
      <c r="D56" s="357" t="s">
        <v>203</v>
      </c>
      <c r="E56" s="358" t="s">
        <v>19</v>
      </c>
      <c r="F56" s="359">
        <v>358.6</v>
      </c>
    </row>
    <row r="57" spans="1:6" s="2" customFormat="1" ht="22.5" customHeight="1">
      <c r="A57" s="360" t="s">
        <v>149</v>
      </c>
      <c r="B57" s="356">
        <v>1</v>
      </c>
      <c r="C57" s="356">
        <v>4</v>
      </c>
      <c r="D57" s="357" t="s">
        <v>204</v>
      </c>
      <c r="E57" s="358" t="s">
        <v>584</v>
      </c>
      <c r="F57" s="359">
        <v>120</v>
      </c>
    </row>
    <row r="58" spans="1:6" s="2" customFormat="1">
      <c r="A58" s="360" t="s">
        <v>150</v>
      </c>
      <c r="B58" s="356">
        <v>1</v>
      </c>
      <c r="C58" s="356">
        <v>4</v>
      </c>
      <c r="D58" s="357" t="s">
        <v>205</v>
      </c>
      <c r="E58" s="358" t="s">
        <v>584</v>
      </c>
      <c r="F58" s="359">
        <v>120</v>
      </c>
    </row>
    <row r="59" spans="1:6" s="2" customFormat="1" ht="26.4">
      <c r="A59" s="360" t="s">
        <v>516</v>
      </c>
      <c r="B59" s="356">
        <v>1</v>
      </c>
      <c r="C59" s="356">
        <v>4</v>
      </c>
      <c r="D59" s="357" t="s">
        <v>523</v>
      </c>
      <c r="E59" s="358" t="s">
        <v>584</v>
      </c>
      <c r="F59" s="359">
        <v>120</v>
      </c>
    </row>
    <row r="60" spans="1:6" s="2" customFormat="1">
      <c r="A60" s="360" t="s">
        <v>180</v>
      </c>
      <c r="B60" s="356">
        <v>1</v>
      </c>
      <c r="C60" s="356">
        <v>4</v>
      </c>
      <c r="D60" s="357" t="s">
        <v>540</v>
      </c>
      <c r="E60" s="358" t="s">
        <v>584</v>
      </c>
      <c r="F60" s="359">
        <v>120</v>
      </c>
    </row>
    <row r="61" spans="1:6" s="2" customFormat="1">
      <c r="A61" s="360" t="s">
        <v>524</v>
      </c>
      <c r="B61" s="356">
        <v>1</v>
      </c>
      <c r="C61" s="356">
        <v>4</v>
      </c>
      <c r="D61" s="357" t="s">
        <v>540</v>
      </c>
      <c r="E61" s="358" t="s">
        <v>20</v>
      </c>
      <c r="F61" s="359">
        <v>120</v>
      </c>
    </row>
    <row r="62" spans="1:6" s="9" customFormat="1">
      <c r="A62" s="360" t="s">
        <v>36</v>
      </c>
      <c r="B62" s="356">
        <v>1</v>
      </c>
      <c r="C62" s="356">
        <v>4</v>
      </c>
      <c r="D62" s="357" t="s">
        <v>540</v>
      </c>
      <c r="E62" s="358" t="s">
        <v>19</v>
      </c>
      <c r="F62" s="359">
        <v>120</v>
      </c>
    </row>
    <row r="63" spans="1:6" s="2" customFormat="1">
      <c r="A63" s="360" t="s">
        <v>47</v>
      </c>
      <c r="B63" s="356">
        <v>1</v>
      </c>
      <c r="C63" s="356">
        <v>4</v>
      </c>
      <c r="D63" s="357" t="s">
        <v>206</v>
      </c>
      <c r="E63" s="358" t="s">
        <v>584</v>
      </c>
      <c r="F63" s="359">
        <v>107528.2</v>
      </c>
    </row>
    <row r="64" spans="1:6" s="2" customFormat="1">
      <c r="A64" s="360" t="s">
        <v>46</v>
      </c>
      <c r="B64" s="356">
        <v>1</v>
      </c>
      <c r="C64" s="356">
        <v>4</v>
      </c>
      <c r="D64" s="357" t="s">
        <v>207</v>
      </c>
      <c r="E64" s="358" t="s">
        <v>584</v>
      </c>
      <c r="F64" s="359">
        <v>650</v>
      </c>
    </row>
    <row r="65" spans="1:6" s="2" customFormat="1">
      <c r="A65" s="360" t="s">
        <v>208</v>
      </c>
      <c r="B65" s="356">
        <v>1</v>
      </c>
      <c r="C65" s="356">
        <v>4</v>
      </c>
      <c r="D65" s="357" t="s">
        <v>209</v>
      </c>
      <c r="E65" s="358" t="s">
        <v>584</v>
      </c>
      <c r="F65" s="359">
        <v>500</v>
      </c>
    </row>
    <row r="66" spans="1:6" s="2" customFormat="1">
      <c r="A66" s="360" t="s">
        <v>189</v>
      </c>
      <c r="B66" s="356">
        <v>1</v>
      </c>
      <c r="C66" s="356">
        <v>4</v>
      </c>
      <c r="D66" s="357" t="s">
        <v>210</v>
      </c>
      <c r="E66" s="358" t="s">
        <v>584</v>
      </c>
      <c r="F66" s="359">
        <v>500</v>
      </c>
    </row>
    <row r="67" spans="1:6" s="2" customFormat="1">
      <c r="A67" s="360" t="s">
        <v>524</v>
      </c>
      <c r="B67" s="356">
        <v>1</v>
      </c>
      <c r="C67" s="356">
        <v>4</v>
      </c>
      <c r="D67" s="357" t="s">
        <v>210</v>
      </c>
      <c r="E67" s="358" t="s">
        <v>20</v>
      </c>
      <c r="F67" s="359">
        <v>500</v>
      </c>
    </row>
    <row r="68" spans="1:6" s="2" customFormat="1">
      <c r="A68" s="360" t="s">
        <v>36</v>
      </c>
      <c r="B68" s="356">
        <v>1</v>
      </c>
      <c r="C68" s="356">
        <v>4</v>
      </c>
      <c r="D68" s="357" t="s">
        <v>210</v>
      </c>
      <c r="E68" s="358" t="s">
        <v>19</v>
      </c>
      <c r="F68" s="359">
        <v>500</v>
      </c>
    </row>
    <row r="69" spans="1:6" s="2" customFormat="1">
      <c r="A69" s="360" t="s">
        <v>437</v>
      </c>
      <c r="B69" s="356">
        <v>1</v>
      </c>
      <c r="C69" s="356">
        <v>4</v>
      </c>
      <c r="D69" s="357" t="s">
        <v>438</v>
      </c>
      <c r="E69" s="358" t="s">
        <v>584</v>
      </c>
      <c r="F69" s="359">
        <v>150</v>
      </c>
    </row>
    <row r="70" spans="1:6" s="2" customFormat="1">
      <c r="A70" s="360" t="s">
        <v>439</v>
      </c>
      <c r="B70" s="356">
        <v>1</v>
      </c>
      <c r="C70" s="356">
        <v>4</v>
      </c>
      <c r="D70" s="357" t="s">
        <v>440</v>
      </c>
      <c r="E70" s="358" t="s">
        <v>584</v>
      </c>
      <c r="F70" s="359">
        <v>150</v>
      </c>
    </row>
    <row r="71" spans="1:6" s="2" customFormat="1">
      <c r="A71" s="360" t="s">
        <v>524</v>
      </c>
      <c r="B71" s="356">
        <v>1</v>
      </c>
      <c r="C71" s="356">
        <v>4</v>
      </c>
      <c r="D71" s="357" t="s">
        <v>440</v>
      </c>
      <c r="E71" s="358" t="s">
        <v>20</v>
      </c>
      <c r="F71" s="359">
        <v>150</v>
      </c>
    </row>
    <row r="72" spans="1:6" s="9" customFormat="1" ht="39.6" customHeight="1">
      <c r="A72" s="360" t="s">
        <v>36</v>
      </c>
      <c r="B72" s="356">
        <v>1</v>
      </c>
      <c r="C72" s="356">
        <v>4</v>
      </c>
      <c r="D72" s="357" t="s">
        <v>440</v>
      </c>
      <c r="E72" s="358" t="s">
        <v>19</v>
      </c>
      <c r="F72" s="359">
        <v>150</v>
      </c>
    </row>
    <row r="73" spans="1:6" s="2" customFormat="1">
      <c r="A73" s="360" t="s">
        <v>151</v>
      </c>
      <c r="B73" s="356">
        <v>1</v>
      </c>
      <c r="C73" s="356">
        <v>4</v>
      </c>
      <c r="D73" s="357" t="s">
        <v>211</v>
      </c>
      <c r="E73" s="358" t="s">
        <v>584</v>
      </c>
      <c r="F73" s="359">
        <v>6300.9</v>
      </c>
    </row>
    <row r="74" spans="1:6" s="2" customFormat="1" ht="26.4">
      <c r="A74" s="360" t="s">
        <v>212</v>
      </c>
      <c r="B74" s="356">
        <v>1</v>
      </c>
      <c r="C74" s="356">
        <v>4</v>
      </c>
      <c r="D74" s="357" t="s">
        <v>213</v>
      </c>
      <c r="E74" s="358" t="s">
        <v>584</v>
      </c>
      <c r="F74" s="359">
        <v>6300.9</v>
      </c>
    </row>
    <row r="75" spans="1:6" s="2" customFormat="1">
      <c r="A75" s="360" t="s">
        <v>39</v>
      </c>
      <c r="B75" s="356">
        <v>1</v>
      </c>
      <c r="C75" s="356">
        <v>4</v>
      </c>
      <c r="D75" s="357" t="s">
        <v>214</v>
      </c>
      <c r="E75" s="358" t="s">
        <v>584</v>
      </c>
      <c r="F75" s="359">
        <v>2445.9</v>
      </c>
    </row>
    <row r="76" spans="1:6" s="2" customFormat="1" ht="26.4">
      <c r="A76" s="360" t="s">
        <v>34</v>
      </c>
      <c r="B76" s="356">
        <v>1</v>
      </c>
      <c r="C76" s="356">
        <v>4</v>
      </c>
      <c r="D76" s="357" t="s">
        <v>214</v>
      </c>
      <c r="E76" s="358" t="s">
        <v>33</v>
      </c>
      <c r="F76" s="359">
        <v>845.9</v>
      </c>
    </row>
    <row r="77" spans="1:6" s="9" customFormat="1" ht="39.6" customHeight="1">
      <c r="A77" s="360" t="s">
        <v>38</v>
      </c>
      <c r="B77" s="356">
        <v>1</v>
      </c>
      <c r="C77" s="356">
        <v>4</v>
      </c>
      <c r="D77" s="357" t="s">
        <v>214</v>
      </c>
      <c r="E77" s="358" t="s">
        <v>37</v>
      </c>
      <c r="F77" s="359">
        <v>845.9</v>
      </c>
    </row>
    <row r="78" spans="1:6" s="2" customFormat="1">
      <c r="A78" s="360" t="s">
        <v>524</v>
      </c>
      <c r="B78" s="356">
        <v>1</v>
      </c>
      <c r="C78" s="356">
        <v>4</v>
      </c>
      <c r="D78" s="357" t="s">
        <v>214</v>
      </c>
      <c r="E78" s="358" t="s">
        <v>20</v>
      </c>
      <c r="F78" s="359">
        <v>1600</v>
      </c>
    </row>
    <row r="79" spans="1:6" s="2" customFormat="1">
      <c r="A79" s="360" t="s">
        <v>36</v>
      </c>
      <c r="B79" s="356">
        <v>1</v>
      </c>
      <c r="C79" s="356">
        <v>4</v>
      </c>
      <c r="D79" s="357" t="s">
        <v>214</v>
      </c>
      <c r="E79" s="358" t="s">
        <v>19</v>
      </c>
      <c r="F79" s="359">
        <v>1600</v>
      </c>
    </row>
    <row r="80" spans="1:6" s="9" customFormat="1" ht="39.6">
      <c r="A80" s="360" t="s">
        <v>152</v>
      </c>
      <c r="B80" s="356">
        <v>1</v>
      </c>
      <c r="C80" s="356">
        <v>4</v>
      </c>
      <c r="D80" s="357" t="s">
        <v>215</v>
      </c>
      <c r="E80" s="358" t="s">
        <v>584</v>
      </c>
      <c r="F80" s="359">
        <v>3855</v>
      </c>
    </row>
    <row r="81" spans="1:6" s="2" customFormat="1" ht="26.4">
      <c r="A81" s="360" t="s">
        <v>34</v>
      </c>
      <c r="B81" s="356">
        <v>1</v>
      </c>
      <c r="C81" s="356">
        <v>4</v>
      </c>
      <c r="D81" s="357" t="s">
        <v>215</v>
      </c>
      <c r="E81" s="358" t="s">
        <v>33</v>
      </c>
      <c r="F81" s="359">
        <v>3447.8</v>
      </c>
    </row>
    <row r="82" spans="1:6" s="2" customFormat="1">
      <c r="A82" s="360" t="s">
        <v>38</v>
      </c>
      <c r="B82" s="356">
        <v>1</v>
      </c>
      <c r="C82" s="356">
        <v>4</v>
      </c>
      <c r="D82" s="357" t="s">
        <v>215</v>
      </c>
      <c r="E82" s="358" t="s">
        <v>37</v>
      </c>
      <c r="F82" s="359">
        <v>3447.8</v>
      </c>
    </row>
    <row r="83" spans="1:6" s="2" customFormat="1">
      <c r="A83" s="360" t="s">
        <v>524</v>
      </c>
      <c r="B83" s="356">
        <v>1</v>
      </c>
      <c r="C83" s="356">
        <v>4</v>
      </c>
      <c r="D83" s="357" t="s">
        <v>215</v>
      </c>
      <c r="E83" s="358" t="s">
        <v>20</v>
      </c>
      <c r="F83" s="359">
        <v>407.2</v>
      </c>
    </row>
    <row r="84" spans="1:6" s="2" customFormat="1" ht="39.6" customHeight="1">
      <c r="A84" s="360" t="s">
        <v>36</v>
      </c>
      <c r="B84" s="356">
        <v>1</v>
      </c>
      <c r="C84" s="356">
        <v>4</v>
      </c>
      <c r="D84" s="357" t="s">
        <v>215</v>
      </c>
      <c r="E84" s="358" t="s">
        <v>19</v>
      </c>
      <c r="F84" s="359">
        <v>407.2</v>
      </c>
    </row>
    <row r="85" spans="1:6" s="9" customFormat="1" ht="26.4">
      <c r="A85" s="360" t="s">
        <v>144</v>
      </c>
      <c r="B85" s="356">
        <v>1</v>
      </c>
      <c r="C85" s="356">
        <v>4</v>
      </c>
      <c r="D85" s="357" t="s">
        <v>246</v>
      </c>
      <c r="E85" s="358" t="s">
        <v>584</v>
      </c>
      <c r="F85" s="359">
        <v>10642</v>
      </c>
    </row>
    <row r="86" spans="1:6" s="2" customFormat="1">
      <c r="A86" s="360" t="s">
        <v>1026</v>
      </c>
      <c r="B86" s="356">
        <v>1</v>
      </c>
      <c r="C86" s="356">
        <v>4</v>
      </c>
      <c r="D86" s="357" t="s">
        <v>1027</v>
      </c>
      <c r="E86" s="358" t="s">
        <v>584</v>
      </c>
      <c r="F86" s="359">
        <v>10642</v>
      </c>
    </row>
    <row r="87" spans="1:6" s="2" customFormat="1">
      <c r="A87" s="360" t="s">
        <v>1028</v>
      </c>
      <c r="B87" s="356">
        <v>1</v>
      </c>
      <c r="C87" s="356">
        <v>4</v>
      </c>
      <c r="D87" s="357" t="s">
        <v>1029</v>
      </c>
      <c r="E87" s="358" t="s">
        <v>584</v>
      </c>
      <c r="F87" s="359">
        <v>10642</v>
      </c>
    </row>
    <row r="88" spans="1:6" s="2" customFormat="1" ht="26.4">
      <c r="A88" s="360" t="s">
        <v>34</v>
      </c>
      <c r="B88" s="356">
        <v>1</v>
      </c>
      <c r="C88" s="356">
        <v>4</v>
      </c>
      <c r="D88" s="357" t="s">
        <v>1029</v>
      </c>
      <c r="E88" s="358" t="s">
        <v>33</v>
      </c>
      <c r="F88" s="359">
        <v>8710.2000000000007</v>
      </c>
    </row>
    <row r="89" spans="1:6" s="2" customFormat="1">
      <c r="A89" s="360" t="s">
        <v>38</v>
      </c>
      <c r="B89" s="356">
        <v>1</v>
      </c>
      <c r="C89" s="356">
        <v>4</v>
      </c>
      <c r="D89" s="357" t="s">
        <v>1029</v>
      </c>
      <c r="E89" s="358" t="s">
        <v>37</v>
      </c>
      <c r="F89" s="359">
        <v>8710.2000000000007</v>
      </c>
    </row>
    <row r="90" spans="1:6" s="9" customFormat="1">
      <c r="A90" s="360" t="s">
        <v>524</v>
      </c>
      <c r="B90" s="356">
        <v>1</v>
      </c>
      <c r="C90" s="356">
        <v>4</v>
      </c>
      <c r="D90" s="357" t="s">
        <v>1029</v>
      </c>
      <c r="E90" s="358" t="s">
        <v>20</v>
      </c>
      <c r="F90" s="359">
        <v>1931.8</v>
      </c>
    </row>
    <row r="91" spans="1:6" s="2" customFormat="1" ht="39.6" customHeight="1">
      <c r="A91" s="360" t="s">
        <v>36</v>
      </c>
      <c r="B91" s="356">
        <v>1</v>
      </c>
      <c r="C91" s="356">
        <v>4</v>
      </c>
      <c r="D91" s="357" t="s">
        <v>1029</v>
      </c>
      <c r="E91" s="358" t="s">
        <v>19</v>
      </c>
      <c r="F91" s="359">
        <v>1931.8</v>
      </c>
    </row>
    <row r="92" spans="1:6" s="2" customFormat="1" ht="26.4">
      <c r="A92" s="360" t="s">
        <v>520</v>
      </c>
      <c r="B92" s="356">
        <v>1</v>
      </c>
      <c r="C92" s="356">
        <v>4</v>
      </c>
      <c r="D92" s="357" t="s">
        <v>514</v>
      </c>
      <c r="E92" s="358" t="s">
        <v>584</v>
      </c>
      <c r="F92" s="359">
        <v>3274</v>
      </c>
    </row>
    <row r="93" spans="1:6" s="2" customFormat="1">
      <c r="A93" s="360" t="s">
        <v>515</v>
      </c>
      <c r="B93" s="356">
        <v>1</v>
      </c>
      <c r="C93" s="356">
        <v>4</v>
      </c>
      <c r="D93" s="357" t="s">
        <v>519</v>
      </c>
      <c r="E93" s="358" t="s">
        <v>584</v>
      </c>
      <c r="F93" s="359">
        <v>3274</v>
      </c>
    </row>
    <row r="94" spans="1:6" s="2" customFormat="1" ht="39.6">
      <c r="A94" s="360" t="s">
        <v>541</v>
      </c>
      <c r="B94" s="356">
        <v>1</v>
      </c>
      <c r="C94" s="356">
        <v>4</v>
      </c>
      <c r="D94" s="357" t="s">
        <v>513</v>
      </c>
      <c r="E94" s="358" t="s">
        <v>584</v>
      </c>
      <c r="F94" s="359">
        <v>3274</v>
      </c>
    </row>
    <row r="95" spans="1:6" s="2" customFormat="1" ht="26.4">
      <c r="A95" s="360" t="s">
        <v>34</v>
      </c>
      <c r="B95" s="356">
        <v>1</v>
      </c>
      <c r="C95" s="356">
        <v>4</v>
      </c>
      <c r="D95" s="357" t="s">
        <v>513</v>
      </c>
      <c r="E95" s="358" t="s">
        <v>33</v>
      </c>
      <c r="F95" s="359">
        <v>1471.2</v>
      </c>
    </row>
    <row r="96" spans="1:6" s="2" customFormat="1">
      <c r="A96" s="360" t="s">
        <v>38</v>
      </c>
      <c r="B96" s="356">
        <v>1</v>
      </c>
      <c r="C96" s="356">
        <v>4</v>
      </c>
      <c r="D96" s="357" t="s">
        <v>513</v>
      </c>
      <c r="E96" s="358" t="s">
        <v>37</v>
      </c>
      <c r="F96" s="359">
        <v>1471.2</v>
      </c>
    </row>
    <row r="97" spans="1:6" s="9" customFormat="1">
      <c r="A97" s="360" t="s">
        <v>524</v>
      </c>
      <c r="B97" s="356">
        <v>1</v>
      </c>
      <c r="C97" s="356">
        <v>4</v>
      </c>
      <c r="D97" s="357" t="s">
        <v>513</v>
      </c>
      <c r="E97" s="358" t="s">
        <v>20</v>
      </c>
      <c r="F97" s="359">
        <v>1802.8</v>
      </c>
    </row>
    <row r="98" spans="1:6" s="2" customFormat="1" ht="39.6" customHeight="1">
      <c r="A98" s="360" t="s">
        <v>36</v>
      </c>
      <c r="B98" s="356">
        <v>1</v>
      </c>
      <c r="C98" s="356">
        <v>4</v>
      </c>
      <c r="D98" s="357" t="s">
        <v>513</v>
      </c>
      <c r="E98" s="358" t="s">
        <v>19</v>
      </c>
      <c r="F98" s="359">
        <v>1802.8</v>
      </c>
    </row>
    <row r="99" spans="1:6" s="2" customFormat="1">
      <c r="A99" s="360" t="s">
        <v>49</v>
      </c>
      <c r="B99" s="356">
        <v>1</v>
      </c>
      <c r="C99" s="356">
        <v>4</v>
      </c>
      <c r="D99" s="357" t="s">
        <v>216</v>
      </c>
      <c r="E99" s="358" t="s">
        <v>584</v>
      </c>
      <c r="F99" s="359">
        <v>86661.3</v>
      </c>
    </row>
    <row r="100" spans="1:6" s="2" customFormat="1">
      <c r="A100" s="360" t="s">
        <v>525</v>
      </c>
      <c r="B100" s="356">
        <v>1</v>
      </c>
      <c r="C100" s="356">
        <v>4</v>
      </c>
      <c r="D100" s="357" t="s">
        <v>217</v>
      </c>
      <c r="E100" s="358" t="s">
        <v>584</v>
      </c>
      <c r="F100" s="359">
        <v>86661.3</v>
      </c>
    </row>
    <row r="101" spans="1:6" s="2" customFormat="1" ht="39.6" customHeight="1">
      <c r="A101" s="360" t="s">
        <v>1030</v>
      </c>
      <c r="B101" s="356">
        <v>1</v>
      </c>
      <c r="C101" s="356">
        <v>4</v>
      </c>
      <c r="D101" s="357" t="s">
        <v>1031</v>
      </c>
      <c r="E101" s="358" t="s">
        <v>584</v>
      </c>
      <c r="F101" s="359">
        <v>290</v>
      </c>
    </row>
    <row r="102" spans="1:6" s="9" customFormat="1" ht="26.4">
      <c r="A102" s="360" t="s">
        <v>34</v>
      </c>
      <c r="B102" s="356">
        <v>1</v>
      </c>
      <c r="C102" s="356">
        <v>4</v>
      </c>
      <c r="D102" s="357" t="s">
        <v>1031</v>
      </c>
      <c r="E102" s="358" t="s">
        <v>33</v>
      </c>
      <c r="F102" s="359">
        <v>290</v>
      </c>
    </row>
    <row r="103" spans="1:6" s="2" customFormat="1">
      <c r="A103" s="360" t="s">
        <v>38</v>
      </c>
      <c r="B103" s="356">
        <v>1</v>
      </c>
      <c r="C103" s="356">
        <v>4</v>
      </c>
      <c r="D103" s="357" t="s">
        <v>1031</v>
      </c>
      <c r="E103" s="358" t="s">
        <v>37</v>
      </c>
      <c r="F103" s="359">
        <v>290</v>
      </c>
    </row>
    <row r="104" spans="1:6" s="2" customFormat="1">
      <c r="A104" s="360" t="s">
        <v>39</v>
      </c>
      <c r="B104" s="356">
        <v>1</v>
      </c>
      <c r="C104" s="356">
        <v>4</v>
      </c>
      <c r="D104" s="357" t="s">
        <v>218</v>
      </c>
      <c r="E104" s="358" t="s">
        <v>584</v>
      </c>
      <c r="F104" s="359">
        <v>86371.3</v>
      </c>
    </row>
    <row r="105" spans="1:6" s="2" customFormat="1" ht="26.4">
      <c r="A105" s="360" t="s">
        <v>34</v>
      </c>
      <c r="B105" s="356">
        <v>1</v>
      </c>
      <c r="C105" s="356">
        <v>4</v>
      </c>
      <c r="D105" s="357" t="s">
        <v>218</v>
      </c>
      <c r="E105" s="358" t="s">
        <v>33</v>
      </c>
      <c r="F105" s="359">
        <v>66080.899999999994</v>
      </c>
    </row>
    <row r="106" spans="1:6" s="2" customFormat="1">
      <c r="A106" s="360" t="s">
        <v>38</v>
      </c>
      <c r="B106" s="356">
        <v>1</v>
      </c>
      <c r="C106" s="356">
        <v>4</v>
      </c>
      <c r="D106" s="357" t="s">
        <v>218</v>
      </c>
      <c r="E106" s="358" t="s">
        <v>37</v>
      </c>
      <c r="F106" s="359">
        <v>66080.899999999994</v>
      </c>
    </row>
    <row r="107" spans="1:6" s="2" customFormat="1">
      <c r="A107" s="360" t="s">
        <v>524</v>
      </c>
      <c r="B107" s="356">
        <v>1</v>
      </c>
      <c r="C107" s="356">
        <v>4</v>
      </c>
      <c r="D107" s="357" t="s">
        <v>218</v>
      </c>
      <c r="E107" s="358" t="s">
        <v>20</v>
      </c>
      <c r="F107" s="359">
        <v>17738.7</v>
      </c>
    </row>
    <row r="108" spans="1:6" s="2" customFormat="1">
      <c r="A108" s="360" t="s">
        <v>36</v>
      </c>
      <c r="B108" s="356">
        <v>1</v>
      </c>
      <c r="C108" s="356">
        <v>4</v>
      </c>
      <c r="D108" s="357" t="s">
        <v>218</v>
      </c>
      <c r="E108" s="358" t="s">
        <v>19</v>
      </c>
      <c r="F108" s="359">
        <v>17738.7</v>
      </c>
    </row>
    <row r="109" spans="1:6" s="2" customFormat="1">
      <c r="A109" s="360" t="s">
        <v>18</v>
      </c>
      <c r="B109" s="356">
        <v>1</v>
      </c>
      <c r="C109" s="356">
        <v>4</v>
      </c>
      <c r="D109" s="357" t="s">
        <v>218</v>
      </c>
      <c r="E109" s="358" t="s">
        <v>17</v>
      </c>
      <c r="F109" s="359">
        <v>31.8</v>
      </c>
    </row>
    <row r="110" spans="1:6" s="9" customFormat="1" ht="16.5" customHeight="1">
      <c r="A110" s="360" t="s">
        <v>16</v>
      </c>
      <c r="B110" s="356">
        <v>1</v>
      </c>
      <c r="C110" s="356">
        <v>4</v>
      </c>
      <c r="D110" s="357" t="s">
        <v>218</v>
      </c>
      <c r="E110" s="358" t="s">
        <v>15</v>
      </c>
      <c r="F110" s="359">
        <v>31.8</v>
      </c>
    </row>
    <row r="111" spans="1:6" s="2" customFormat="1">
      <c r="A111" s="360" t="s">
        <v>30</v>
      </c>
      <c r="B111" s="356">
        <v>1</v>
      </c>
      <c r="C111" s="356">
        <v>4</v>
      </c>
      <c r="D111" s="357" t="s">
        <v>218</v>
      </c>
      <c r="E111" s="358" t="s">
        <v>4</v>
      </c>
      <c r="F111" s="359">
        <v>2519.9</v>
      </c>
    </row>
    <row r="112" spans="1:6" s="2" customFormat="1">
      <c r="A112" s="360" t="s">
        <v>29</v>
      </c>
      <c r="B112" s="356">
        <v>1</v>
      </c>
      <c r="C112" s="356">
        <v>4</v>
      </c>
      <c r="D112" s="357" t="s">
        <v>218</v>
      </c>
      <c r="E112" s="358" t="s">
        <v>28</v>
      </c>
      <c r="F112" s="359">
        <v>2519.9</v>
      </c>
    </row>
    <row r="113" spans="1:6" s="2" customFormat="1">
      <c r="A113" s="360" t="s">
        <v>58</v>
      </c>
      <c r="B113" s="356">
        <v>1</v>
      </c>
      <c r="C113" s="356">
        <v>4</v>
      </c>
      <c r="D113" s="357" t="s">
        <v>229</v>
      </c>
      <c r="E113" s="358" t="s">
        <v>584</v>
      </c>
      <c r="F113" s="359">
        <v>465</v>
      </c>
    </row>
    <row r="114" spans="1:6" s="2" customFormat="1" ht="18.75" customHeight="1">
      <c r="A114" s="360" t="s">
        <v>159</v>
      </c>
      <c r="B114" s="356">
        <v>1</v>
      </c>
      <c r="C114" s="356">
        <v>4</v>
      </c>
      <c r="D114" s="357" t="s">
        <v>263</v>
      </c>
      <c r="E114" s="358" t="s">
        <v>584</v>
      </c>
      <c r="F114" s="359">
        <v>465</v>
      </c>
    </row>
    <row r="115" spans="1:6" s="2" customFormat="1" ht="18.75" customHeight="1">
      <c r="A115" s="360" t="s">
        <v>268</v>
      </c>
      <c r="B115" s="356">
        <v>1</v>
      </c>
      <c r="C115" s="356">
        <v>4</v>
      </c>
      <c r="D115" s="357" t="s">
        <v>269</v>
      </c>
      <c r="E115" s="358" t="s">
        <v>584</v>
      </c>
      <c r="F115" s="359">
        <v>465</v>
      </c>
    </row>
    <row r="116" spans="1:6" s="2" customFormat="1" ht="18.75" customHeight="1">
      <c r="A116" s="360" t="s">
        <v>610</v>
      </c>
      <c r="B116" s="356">
        <v>1</v>
      </c>
      <c r="C116" s="356">
        <v>4</v>
      </c>
      <c r="D116" s="357" t="s">
        <v>270</v>
      </c>
      <c r="E116" s="358" t="s">
        <v>584</v>
      </c>
      <c r="F116" s="359">
        <v>465</v>
      </c>
    </row>
    <row r="117" spans="1:6" s="9" customFormat="1">
      <c r="A117" s="360" t="s">
        <v>524</v>
      </c>
      <c r="B117" s="356">
        <v>1</v>
      </c>
      <c r="C117" s="356">
        <v>4</v>
      </c>
      <c r="D117" s="357" t="s">
        <v>270</v>
      </c>
      <c r="E117" s="358" t="s">
        <v>20</v>
      </c>
      <c r="F117" s="359">
        <v>465</v>
      </c>
    </row>
    <row r="118" spans="1:6" s="2" customFormat="1">
      <c r="A118" s="360" t="s">
        <v>36</v>
      </c>
      <c r="B118" s="356">
        <v>1</v>
      </c>
      <c r="C118" s="356">
        <v>4</v>
      </c>
      <c r="D118" s="357" t="s">
        <v>270</v>
      </c>
      <c r="E118" s="358" t="s">
        <v>19</v>
      </c>
      <c r="F118" s="359">
        <v>465</v>
      </c>
    </row>
    <row r="119" spans="1:6" s="2" customFormat="1" ht="26.4">
      <c r="A119" s="360" t="s">
        <v>219</v>
      </c>
      <c r="B119" s="356">
        <v>1</v>
      </c>
      <c r="C119" s="356">
        <v>4</v>
      </c>
      <c r="D119" s="357" t="s">
        <v>220</v>
      </c>
      <c r="E119" s="358" t="s">
        <v>584</v>
      </c>
      <c r="F119" s="359">
        <v>50</v>
      </c>
    </row>
    <row r="120" spans="1:6" s="2" customFormat="1">
      <c r="A120" s="360" t="s">
        <v>221</v>
      </c>
      <c r="B120" s="356">
        <v>1</v>
      </c>
      <c r="C120" s="356">
        <v>4</v>
      </c>
      <c r="D120" s="357" t="s">
        <v>579</v>
      </c>
      <c r="E120" s="358" t="s">
        <v>584</v>
      </c>
      <c r="F120" s="359">
        <v>50</v>
      </c>
    </row>
    <row r="121" spans="1:6" s="9" customFormat="1">
      <c r="A121" s="360" t="s">
        <v>222</v>
      </c>
      <c r="B121" s="356">
        <v>1</v>
      </c>
      <c r="C121" s="356">
        <v>4</v>
      </c>
      <c r="D121" s="357" t="s">
        <v>580</v>
      </c>
      <c r="E121" s="358" t="s">
        <v>584</v>
      </c>
      <c r="F121" s="359">
        <v>50</v>
      </c>
    </row>
    <row r="122" spans="1:6" s="2" customFormat="1">
      <c r="A122" s="360" t="s">
        <v>524</v>
      </c>
      <c r="B122" s="356">
        <v>1</v>
      </c>
      <c r="C122" s="356">
        <v>4</v>
      </c>
      <c r="D122" s="357" t="s">
        <v>580</v>
      </c>
      <c r="E122" s="358" t="s">
        <v>20</v>
      </c>
      <c r="F122" s="359">
        <v>50</v>
      </c>
    </row>
    <row r="123" spans="1:6" s="2" customFormat="1">
      <c r="A123" s="360" t="s">
        <v>36</v>
      </c>
      <c r="B123" s="356">
        <v>1</v>
      </c>
      <c r="C123" s="356">
        <v>4</v>
      </c>
      <c r="D123" s="357" t="s">
        <v>580</v>
      </c>
      <c r="E123" s="358" t="s">
        <v>19</v>
      </c>
      <c r="F123" s="359">
        <v>50</v>
      </c>
    </row>
    <row r="124" spans="1:6" s="2" customFormat="1" ht="26.4">
      <c r="A124" s="433" t="s">
        <v>79</v>
      </c>
      <c r="B124" s="434">
        <v>1</v>
      </c>
      <c r="C124" s="434">
        <v>6</v>
      </c>
      <c r="D124" s="435" t="s">
        <v>584</v>
      </c>
      <c r="E124" s="436" t="s">
        <v>584</v>
      </c>
      <c r="F124" s="437">
        <v>18364.3</v>
      </c>
    </row>
    <row r="125" spans="1:6" s="2" customFormat="1" ht="39.6" customHeight="1">
      <c r="A125" s="360" t="s">
        <v>47</v>
      </c>
      <c r="B125" s="356">
        <v>1</v>
      </c>
      <c r="C125" s="356">
        <v>6</v>
      </c>
      <c r="D125" s="357" t="s">
        <v>206</v>
      </c>
      <c r="E125" s="358" t="s">
        <v>584</v>
      </c>
      <c r="F125" s="359">
        <v>13429</v>
      </c>
    </row>
    <row r="126" spans="1:6" s="2" customFormat="1">
      <c r="A126" s="360" t="s">
        <v>49</v>
      </c>
      <c r="B126" s="356">
        <v>1</v>
      </c>
      <c r="C126" s="356">
        <v>6</v>
      </c>
      <c r="D126" s="357" t="s">
        <v>216</v>
      </c>
      <c r="E126" s="358" t="s">
        <v>584</v>
      </c>
      <c r="F126" s="359">
        <v>13429</v>
      </c>
    </row>
    <row r="127" spans="1:6" s="2" customFormat="1" ht="26.4">
      <c r="A127" s="360" t="s">
        <v>223</v>
      </c>
      <c r="B127" s="356">
        <v>1</v>
      </c>
      <c r="C127" s="356">
        <v>6</v>
      </c>
      <c r="D127" s="357" t="s">
        <v>224</v>
      </c>
      <c r="E127" s="358" t="s">
        <v>584</v>
      </c>
      <c r="F127" s="359">
        <v>13429</v>
      </c>
    </row>
    <row r="128" spans="1:6" s="2" customFormat="1">
      <c r="A128" s="360" t="s">
        <v>39</v>
      </c>
      <c r="B128" s="356">
        <v>1</v>
      </c>
      <c r="C128" s="356">
        <v>6</v>
      </c>
      <c r="D128" s="357" t="s">
        <v>225</v>
      </c>
      <c r="E128" s="358" t="s">
        <v>584</v>
      </c>
      <c r="F128" s="359">
        <v>13429</v>
      </c>
    </row>
    <row r="129" spans="1:6" s="2" customFormat="1" ht="26.4">
      <c r="A129" s="360" t="s">
        <v>34</v>
      </c>
      <c r="B129" s="356">
        <v>1</v>
      </c>
      <c r="C129" s="356">
        <v>6</v>
      </c>
      <c r="D129" s="357" t="s">
        <v>225</v>
      </c>
      <c r="E129" s="358" t="s">
        <v>33</v>
      </c>
      <c r="F129" s="359">
        <v>12945.2</v>
      </c>
    </row>
    <row r="130" spans="1:6" s="2" customFormat="1">
      <c r="A130" s="360" t="s">
        <v>38</v>
      </c>
      <c r="B130" s="356">
        <v>1</v>
      </c>
      <c r="C130" s="356">
        <v>6</v>
      </c>
      <c r="D130" s="357" t="s">
        <v>225</v>
      </c>
      <c r="E130" s="358" t="s">
        <v>37</v>
      </c>
      <c r="F130" s="359">
        <v>12945.2</v>
      </c>
    </row>
    <row r="131" spans="1:6" s="2" customFormat="1">
      <c r="A131" s="360" t="s">
        <v>524</v>
      </c>
      <c r="B131" s="356">
        <v>1</v>
      </c>
      <c r="C131" s="356">
        <v>6</v>
      </c>
      <c r="D131" s="357" t="s">
        <v>225</v>
      </c>
      <c r="E131" s="358" t="s">
        <v>20</v>
      </c>
      <c r="F131" s="359">
        <v>480.9</v>
      </c>
    </row>
    <row r="132" spans="1:6" s="2" customFormat="1">
      <c r="A132" s="360" t="s">
        <v>36</v>
      </c>
      <c r="B132" s="356">
        <v>1</v>
      </c>
      <c r="C132" s="356">
        <v>6</v>
      </c>
      <c r="D132" s="357" t="s">
        <v>225</v>
      </c>
      <c r="E132" s="358" t="s">
        <v>19</v>
      </c>
      <c r="F132" s="359">
        <v>480.9</v>
      </c>
    </row>
    <row r="133" spans="1:6" s="2" customFormat="1" ht="39.6" customHeight="1">
      <c r="A133" s="360" t="s">
        <v>30</v>
      </c>
      <c r="B133" s="356">
        <v>1</v>
      </c>
      <c r="C133" s="356">
        <v>6</v>
      </c>
      <c r="D133" s="357" t="s">
        <v>225</v>
      </c>
      <c r="E133" s="358" t="s">
        <v>4</v>
      </c>
      <c r="F133" s="359">
        <v>2.9</v>
      </c>
    </row>
    <row r="134" spans="1:6" s="2" customFormat="1">
      <c r="A134" s="360" t="s">
        <v>29</v>
      </c>
      <c r="B134" s="356">
        <v>1</v>
      </c>
      <c r="C134" s="356">
        <v>6</v>
      </c>
      <c r="D134" s="357" t="s">
        <v>225</v>
      </c>
      <c r="E134" s="358" t="s">
        <v>28</v>
      </c>
      <c r="F134" s="359">
        <v>2.9</v>
      </c>
    </row>
    <row r="135" spans="1:6" s="9" customFormat="1">
      <c r="A135" s="360" t="s">
        <v>78</v>
      </c>
      <c r="B135" s="356">
        <v>1</v>
      </c>
      <c r="C135" s="356">
        <v>6</v>
      </c>
      <c r="D135" s="357" t="s">
        <v>226</v>
      </c>
      <c r="E135" s="358" t="s">
        <v>584</v>
      </c>
      <c r="F135" s="359">
        <v>4935.3</v>
      </c>
    </row>
    <row r="136" spans="1:6" s="2" customFormat="1" ht="39.6" customHeight="1">
      <c r="A136" s="360" t="s">
        <v>77</v>
      </c>
      <c r="B136" s="356">
        <v>1</v>
      </c>
      <c r="C136" s="356">
        <v>6</v>
      </c>
      <c r="D136" s="357" t="s">
        <v>227</v>
      </c>
      <c r="E136" s="358" t="s">
        <v>584</v>
      </c>
      <c r="F136" s="359">
        <v>1666.3</v>
      </c>
    </row>
    <row r="137" spans="1:6" s="2" customFormat="1" ht="26.4">
      <c r="A137" s="360" t="s">
        <v>34</v>
      </c>
      <c r="B137" s="356">
        <v>1</v>
      </c>
      <c r="C137" s="356">
        <v>6</v>
      </c>
      <c r="D137" s="357" t="s">
        <v>227</v>
      </c>
      <c r="E137" s="358" t="s">
        <v>33</v>
      </c>
      <c r="F137" s="359">
        <v>1666.3</v>
      </c>
    </row>
    <row r="138" spans="1:6" s="2" customFormat="1">
      <c r="A138" s="360" t="s">
        <v>38</v>
      </c>
      <c r="B138" s="356">
        <v>1</v>
      </c>
      <c r="C138" s="356">
        <v>6</v>
      </c>
      <c r="D138" s="357" t="s">
        <v>227</v>
      </c>
      <c r="E138" s="358" t="s">
        <v>37</v>
      </c>
      <c r="F138" s="359">
        <v>1666.3</v>
      </c>
    </row>
    <row r="139" spans="1:6" s="2" customFormat="1" ht="39.6" customHeight="1">
      <c r="A139" s="360" t="s">
        <v>1012</v>
      </c>
      <c r="B139" s="356">
        <v>1</v>
      </c>
      <c r="C139" s="356">
        <v>6</v>
      </c>
      <c r="D139" s="357" t="s">
        <v>1013</v>
      </c>
      <c r="E139" s="358" t="s">
        <v>584</v>
      </c>
      <c r="F139" s="359">
        <v>232.3</v>
      </c>
    </row>
    <row r="140" spans="1:6" s="2" customFormat="1" ht="26.4">
      <c r="A140" s="360" t="s">
        <v>34</v>
      </c>
      <c r="B140" s="356">
        <v>1</v>
      </c>
      <c r="C140" s="356">
        <v>6</v>
      </c>
      <c r="D140" s="357" t="s">
        <v>1013</v>
      </c>
      <c r="E140" s="358" t="s">
        <v>33</v>
      </c>
      <c r="F140" s="359">
        <v>232.3</v>
      </c>
    </row>
    <row r="141" spans="1:6" s="9" customFormat="1">
      <c r="A141" s="360" t="s">
        <v>38</v>
      </c>
      <c r="B141" s="356">
        <v>1</v>
      </c>
      <c r="C141" s="356">
        <v>6</v>
      </c>
      <c r="D141" s="357" t="s">
        <v>1013</v>
      </c>
      <c r="E141" s="358" t="s">
        <v>37</v>
      </c>
      <c r="F141" s="359">
        <v>232.3</v>
      </c>
    </row>
    <row r="142" spans="1:6" s="2" customFormat="1" ht="39.6" customHeight="1">
      <c r="A142" s="360" t="s">
        <v>1014</v>
      </c>
      <c r="B142" s="356">
        <v>1</v>
      </c>
      <c r="C142" s="356">
        <v>6</v>
      </c>
      <c r="D142" s="357" t="s">
        <v>1015</v>
      </c>
      <c r="E142" s="358" t="s">
        <v>584</v>
      </c>
      <c r="F142" s="359">
        <v>315.7</v>
      </c>
    </row>
    <row r="143" spans="1:6" s="2" customFormat="1" ht="26.4">
      <c r="A143" s="360" t="s">
        <v>34</v>
      </c>
      <c r="B143" s="356">
        <v>1</v>
      </c>
      <c r="C143" s="356">
        <v>6</v>
      </c>
      <c r="D143" s="357" t="s">
        <v>1015</v>
      </c>
      <c r="E143" s="358" t="s">
        <v>33</v>
      </c>
      <c r="F143" s="359">
        <v>315.7</v>
      </c>
    </row>
    <row r="144" spans="1:6" s="2" customFormat="1">
      <c r="A144" s="360" t="s">
        <v>38</v>
      </c>
      <c r="B144" s="356">
        <v>1</v>
      </c>
      <c r="C144" s="356">
        <v>6</v>
      </c>
      <c r="D144" s="357" t="s">
        <v>1015</v>
      </c>
      <c r="E144" s="358" t="s">
        <v>37</v>
      </c>
      <c r="F144" s="359">
        <v>315.7</v>
      </c>
    </row>
    <row r="145" spans="1:6" s="2" customFormat="1" ht="39.6" customHeight="1">
      <c r="A145" s="360" t="s">
        <v>1016</v>
      </c>
      <c r="B145" s="356">
        <v>1</v>
      </c>
      <c r="C145" s="356">
        <v>6</v>
      </c>
      <c r="D145" s="357" t="s">
        <v>1017</v>
      </c>
      <c r="E145" s="358" t="s">
        <v>584</v>
      </c>
      <c r="F145" s="359">
        <v>92.7</v>
      </c>
    </row>
    <row r="146" spans="1:6" s="2" customFormat="1" ht="26.4">
      <c r="A146" s="360" t="s">
        <v>34</v>
      </c>
      <c r="B146" s="356">
        <v>1</v>
      </c>
      <c r="C146" s="356">
        <v>6</v>
      </c>
      <c r="D146" s="357" t="s">
        <v>1017</v>
      </c>
      <c r="E146" s="358" t="s">
        <v>33</v>
      </c>
      <c r="F146" s="359">
        <v>92.7</v>
      </c>
    </row>
    <row r="147" spans="1:6" s="2" customFormat="1">
      <c r="A147" s="360" t="s">
        <v>38</v>
      </c>
      <c r="B147" s="356">
        <v>1</v>
      </c>
      <c r="C147" s="356">
        <v>6</v>
      </c>
      <c r="D147" s="357" t="s">
        <v>1017</v>
      </c>
      <c r="E147" s="358" t="s">
        <v>37</v>
      </c>
      <c r="F147" s="359">
        <v>92.7</v>
      </c>
    </row>
    <row r="148" spans="1:6" s="2" customFormat="1" ht="39.6" customHeight="1">
      <c r="A148" s="360" t="s">
        <v>1018</v>
      </c>
      <c r="B148" s="356">
        <v>1</v>
      </c>
      <c r="C148" s="356">
        <v>6</v>
      </c>
      <c r="D148" s="357" t="s">
        <v>1019</v>
      </c>
      <c r="E148" s="358" t="s">
        <v>584</v>
      </c>
      <c r="F148" s="359">
        <v>145.9</v>
      </c>
    </row>
    <row r="149" spans="1:6" s="2" customFormat="1" ht="26.4">
      <c r="A149" s="360" t="s">
        <v>34</v>
      </c>
      <c r="B149" s="356">
        <v>1</v>
      </c>
      <c r="C149" s="356">
        <v>6</v>
      </c>
      <c r="D149" s="357" t="s">
        <v>1019</v>
      </c>
      <c r="E149" s="358" t="s">
        <v>33</v>
      </c>
      <c r="F149" s="359">
        <v>145.9</v>
      </c>
    </row>
    <row r="150" spans="1:6" s="2" customFormat="1">
      <c r="A150" s="360" t="s">
        <v>38</v>
      </c>
      <c r="B150" s="356">
        <v>1</v>
      </c>
      <c r="C150" s="356">
        <v>6</v>
      </c>
      <c r="D150" s="357" t="s">
        <v>1019</v>
      </c>
      <c r="E150" s="358" t="s">
        <v>37</v>
      </c>
      <c r="F150" s="359">
        <v>145.9</v>
      </c>
    </row>
    <row r="151" spans="1:6" s="2" customFormat="1" ht="39.6" customHeight="1">
      <c r="A151" s="360" t="s">
        <v>1020</v>
      </c>
      <c r="B151" s="356">
        <v>1</v>
      </c>
      <c r="C151" s="356">
        <v>6</v>
      </c>
      <c r="D151" s="357" t="s">
        <v>1021</v>
      </c>
      <c r="E151" s="358" t="s">
        <v>584</v>
      </c>
      <c r="F151" s="359">
        <v>46.5</v>
      </c>
    </row>
    <row r="152" spans="1:6" s="2" customFormat="1" ht="26.4">
      <c r="A152" s="360" t="s">
        <v>34</v>
      </c>
      <c r="B152" s="356">
        <v>1</v>
      </c>
      <c r="C152" s="356">
        <v>6</v>
      </c>
      <c r="D152" s="357" t="s">
        <v>1021</v>
      </c>
      <c r="E152" s="358" t="s">
        <v>33</v>
      </c>
      <c r="F152" s="359">
        <v>46.5</v>
      </c>
    </row>
    <row r="153" spans="1:6" s="2" customFormat="1">
      <c r="A153" s="360" t="s">
        <v>38</v>
      </c>
      <c r="B153" s="356">
        <v>1</v>
      </c>
      <c r="C153" s="356">
        <v>6</v>
      </c>
      <c r="D153" s="357" t="s">
        <v>1021</v>
      </c>
      <c r="E153" s="358" t="s">
        <v>37</v>
      </c>
      <c r="F153" s="359">
        <v>46.5</v>
      </c>
    </row>
    <row r="154" spans="1:6" s="9" customFormat="1" ht="39.6" customHeight="1">
      <c r="A154" s="360" t="s">
        <v>1022</v>
      </c>
      <c r="B154" s="356">
        <v>1</v>
      </c>
      <c r="C154" s="356">
        <v>6</v>
      </c>
      <c r="D154" s="357" t="s">
        <v>1023</v>
      </c>
      <c r="E154" s="358" t="s">
        <v>584</v>
      </c>
      <c r="F154" s="359">
        <v>99.2</v>
      </c>
    </row>
    <row r="155" spans="1:6" s="2" customFormat="1" ht="26.4">
      <c r="A155" s="360" t="s">
        <v>34</v>
      </c>
      <c r="B155" s="356">
        <v>1</v>
      </c>
      <c r="C155" s="356">
        <v>6</v>
      </c>
      <c r="D155" s="357" t="s">
        <v>1023</v>
      </c>
      <c r="E155" s="358" t="s">
        <v>33</v>
      </c>
      <c r="F155" s="359">
        <v>99.2</v>
      </c>
    </row>
    <row r="156" spans="1:6" s="2" customFormat="1">
      <c r="A156" s="360" t="s">
        <v>38</v>
      </c>
      <c r="B156" s="356">
        <v>1</v>
      </c>
      <c r="C156" s="356">
        <v>6</v>
      </c>
      <c r="D156" s="357" t="s">
        <v>1023</v>
      </c>
      <c r="E156" s="358" t="s">
        <v>37</v>
      </c>
      <c r="F156" s="359">
        <v>99.2</v>
      </c>
    </row>
    <row r="157" spans="1:6" s="2" customFormat="1" ht="39.6" customHeight="1">
      <c r="A157" s="360" t="s">
        <v>1024</v>
      </c>
      <c r="B157" s="356">
        <v>1</v>
      </c>
      <c r="C157" s="356">
        <v>6</v>
      </c>
      <c r="D157" s="357" t="s">
        <v>1025</v>
      </c>
      <c r="E157" s="358" t="s">
        <v>584</v>
      </c>
      <c r="F157" s="359">
        <v>156</v>
      </c>
    </row>
    <row r="158" spans="1:6" s="2" customFormat="1" ht="26.4">
      <c r="A158" s="360" t="s">
        <v>34</v>
      </c>
      <c r="B158" s="356">
        <v>1</v>
      </c>
      <c r="C158" s="356">
        <v>6</v>
      </c>
      <c r="D158" s="357" t="s">
        <v>1025</v>
      </c>
      <c r="E158" s="358" t="s">
        <v>33</v>
      </c>
      <c r="F158" s="359">
        <v>156</v>
      </c>
    </row>
    <row r="159" spans="1:6" s="2" customFormat="1">
      <c r="A159" s="360" t="s">
        <v>38</v>
      </c>
      <c r="B159" s="356">
        <v>1</v>
      </c>
      <c r="C159" s="356">
        <v>6</v>
      </c>
      <c r="D159" s="357" t="s">
        <v>1025</v>
      </c>
      <c r="E159" s="358" t="s">
        <v>37</v>
      </c>
      <c r="F159" s="359">
        <v>156</v>
      </c>
    </row>
    <row r="160" spans="1:6" s="2" customFormat="1">
      <c r="A160" s="360" t="s">
        <v>76</v>
      </c>
      <c r="B160" s="356">
        <v>1</v>
      </c>
      <c r="C160" s="356">
        <v>6</v>
      </c>
      <c r="D160" s="357" t="s">
        <v>190</v>
      </c>
      <c r="E160" s="358" t="s">
        <v>584</v>
      </c>
      <c r="F160" s="359">
        <v>2180.6999999999998</v>
      </c>
    </row>
    <row r="161" spans="1:6" s="2" customFormat="1" ht="26.4">
      <c r="A161" s="360" t="s">
        <v>34</v>
      </c>
      <c r="B161" s="356">
        <v>1</v>
      </c>
      <c r="C161" s="356">
        <v>6</v>
      </c>
      <c r="D161" s="357" t="s">
        <v>190</v>
      </c>
      <c r="E161" s="358" t="s">
        <v>33</v>
      </c>
      <c r="F161" s="359">
        <v>1630.7</v>
      </c>
    </row>
    <row r="162" spans="1:6" s="2" customFormat="1">
      <c r="A162" s="360" t="s">
        <v>38</v>
      </c>
      <c r="B162" s="356">
        <v>1</v>
      </c>
      <c r="C162" s="356">
        <v>6</v>
      </c>
      <c r="D162" s="357" t="s">
        <v>190</v>
      </c>
      <c r="E162" s="358" t="s">
        <v>37</v>
      </c>
      <c r="F162" s="359">
        <v>1630.7</v>
      </c>
    </row>
    <row r="163" spans="1:6" s="9" customFormat="1">
      <c r="A163" s="360" t="s">
        <v>524</v>
      </c>
      <c r="B163" s="356">
        <v>1</v>
      </c>
      <c r="C163" s="356">
        <v>6</v>
      </c>
      <c r="D163" s="357" t="s">
        <v>190</v>
      </c>
      <c r="E163" s="358" t="s">
        <v>20</v>
      </c>
      <c r="F163" s="359">
        <v>550</v>
      </c>
    </row>
    <row r="164" spans="1:6" s="2" customFormat="1">
      <c r="A164" s="360" t="s">
        <v>36</v>
      </c>
      <c r="B164" s="356">
        <v>1</v>
      </c>
      <c r="C164" s="356">
        <v>6</v>
      </c>
      <c r="D164" s="357" t="s">
        <v>190</v>
      </c>
      <c r="E164" s="358" t="s">
        <v>19</v>
      </c>
      <c r="F164" s="359">
        <v>550</v>
      </c>
    </row>
    <row r="165" spans="1:6" s="2" customFormat="1">
      <c r="A165" s="433" t="s">
        <v>153</v>
      </c>
      <c r="B165" s="434">
        <v>1</v>
      </c>
      <c r="C165" s="434">
        <v>11</v>
      </c>
      <c r="D165" s="435" t="s">
        <v>584</v>
      </c>
      <c r="E165" s="436" t="s">
        <v>584</v>
      </c>
      <c r="F165" s="437">
        <v>1500</v>
      </c>
    </row>
    <row r="166" spans="1:6" s="9" customFormat="1">
      <c r="A166" s="360" t="s">
        <v>47</v>
      </c>
      <c r="B166" s="356">
        <v>1</v>
      </c>
      <c r="C166" s="356">
        <v>11</v>
      </c>
      <c r="D166" s="357" t="s">
        <v>206</v>
      </c>
      <c r="E166" s="358" t="s">
        <v>584</v>
      </c>
      <c r="F166" s="359">
        <v>500</v>
      </c>
    </row>
    <row r="167" spans="1:6" s="2" customFormat="1">
      <c r="A167" s="360" t="s">
        <v>49</v>
      </c>
      <c r="B167" s="356">
        <v>1</v>
      </c>
      <c r="C167" s="356">
        <v>11</v>
      </c>
      <c r="D167" s="357" t="s">
        <v>216</v>
      </c>
      <c r="E167" s="358" t="s">
        <v>584</v>
      </c>
      <c r="F167" s="359">
        <v>500</v>
      </c>
    </row>
    <row r="168" spans="1:6" s="2" customFormat="1">
      <c r="A168" s="360" t="s">
        <v>525</v>
      </c>
      <c r="B168" s="356">
        <v>1</v>
      </c>
      <c r="C168" s="356">
        <v>11</v>
      </c>
      <c r="D168" s="357" t="s">
        <v>217</v>
      </c>
      <c r="E168" s="358" t="s">
        <v>584</v>
      </c>
      <c r="F168" s="359">
        <v>500</v>
      </c>
    </row>
    <row r="169" spans="1:6" s="2" customFormat="1">
      <c r="A169" s="360" t="s">
        <v>526</v>
      </c>
      <c r="B169" s="356">
        <v>1</v>
      </c>
      <c r="C169" s="356">
        <v>11</v>
      </c>
      <c r="D169" s="357" t="s">
        <v>228</v>
      </c>
      <c r="E169" s="358" t="s">
        <v>584</v>
      </c>
      <c r="F169" s="359">
        <v>500</v>
      </c>
    </row>
    <row r="170" spans="1:6" s="9" customFormat="1">
      <c r="A170" s="360" t="s">
        <v>30</v>
      </c>
      <c r="B170" s="356">
        <v>1</v>
      </c>
      <c r="C170" s="356">
        <v>11</v>
      </c>
      <c r="D170" s="357" t="s">
        <v>228</v>
      </c>
      <c r="E170" s="358" t="s">
        <v>4</v>
      </c>
      <c r="F170" s="359">
        <v>500</v>
      </c>
    </row>
    <row r="171" spans="1:6" s="2" customFormat="1">
      <c r="A171" s="360" t="s">
        <v>88</v>
      </c>
      <c r="B171" s="356">
        <v>1</v>
      </c>
      <c r="C171" s="356">
        <v>11</v>
      </c>
      <c r="D171" s="357" t="s">
        <v>228</v>
      </c>
      <c r="E171" s="358" t="s">
        <v>87</v>
      </c>
      <c r="F171" s="359">
        <v>500</v>
      </c>
    </row>
    <row r="172" spans="1:6" s="2" customFormat="1">
      <c r="A172" s="360" t="s">
        <v>58</v>
      </c>
      <c r="B172" s="356">
        <v>1</v>
      </c>
      <c r="C172" s="356">
        <v>11</v>
      </c>
      <c r="D172" s="357" t="s">
        <v>229</v>
      </c>
      <c r="E172" s="358" t="s">
        <v>584</v>
      </c>
      <c r="F172" s="359">
        <v>1000</v>
      </c>
    </row>
    <row r="173" spans="1:6" s="9" customFormat="1" ht="26.4">
      <c r="A173" s="360" t="s">
        <v>1006</v>
      </c>
      <c r="B173" s="356">
        <v>1</v>
      </c>
      <c r="C173" s="356">
        <v>11</v>
      </c>
      <c r="D173" s="357" t="s">
        <v>230</v>
      </c>
      <c r="E173" s="358" t="s">
        <v>584</v>
      </c>
      <c r="F173" s="359">
        <v>1000</v>
      </c>
    </row>
    <row r="174" spans="1:6" s="2" customFormat="1">
      <c r="A174" s="360" t="s">
        <v>231</v>
      </c>
      <c r="B174" s="356">
        <v>1</v>
      </c>
      <c r="C174" s="356">
        <v>11</v>
      </c>
      <c r="D174" s="357" t="s">
        <v>232</v>
      </c>
      <c r="E174" s="358" t="s">
        <v>584</v>
      </c>
      <c r="F174" s="359">
        <v>1000</v>
      </c>
    </row>
    <row r="175" spans="1:6" s="2" customFormat="1" ht="26.4">
      <c r="A175" s="360" t="s">
        <v>944</v>
      </c>
      <c r="B175" s="356">
        <v>1</v>
      </c>
      <c r="C175" s="356">
        <v>11</v>
      </c>
      <c r="D175" s="357" t="s">
        <v>233</v>
      </c>
      <c r="E175" s="358" t="s">
        <v>584</v>
      </c>
      <c r="F175" s="359">
        <v>1000</v>
      </c>
    </row>
    <row r="176" spans="1:6" s="2" customFormat="1">
      <c r="A176" s="360" t="s">
        <v>30</v>
      </c>
      <c r="B176" s="356">
        <v>1</v>
      </c>
      <c r="C176" s="356">
        <v>11</v>
      </c>
      <c r="D176" s="357" t="s">
        <v>233</v>
      </c>
      <c r="E176" s="358" t="s">
        <v>4</v>
      </c>
      <c r="F176" s="359">
        <v>1000</v>
      </c>
    </row>
    <row r="177" spans="1:6" s="2" customFormat="1">
      <c r="A177" s="360" t="s">
        <v>88</v>
      </c>
      <c r="B177" s="356">
        <v>1</v>
      </c>
      <c r="C177" s="356">
        <v>11</v>
      </c>
      <c r="D177" s="357" t="s">
        <v>233</v>
      </c>
      <c r="E177" s="358" t="s">
        <v>87</v>
      </c>
      <c r="F177" s="359">
        <v>1000</v>
      </c>
    </row>
    <row r="178" spans="1:6" s="9" customFormat="1">
      <c r="A178" s="433" t="s">
        <v>89</v>
      </c>
      <c r="B178" s="434">
        <v>1</v>
      </c>
      <c r="C178" s="434">
        <v>13</v>
      </c>
      <c r="D178" s="435" t="s">
        <v>584</v>
      </c>
      <c r="E178" s="436" t="s">
        <v>584</v>
      </c>
      <c r="F178" s="437">
        <v>106440</v>
      </c>
    </row>
    <row r="179" spans="1:6" s="2" customFormat="1">
      <c r="A179" s="360" t="s">
        <v>949</v>
      </c>
      <c r="B179" s="356">
        <v>1</v>
      </c>
      <c r="C179" s="356">
        <v>13</v>
      </c>
      <c r="D179" s="357" t="s">
        <v>469</v>
      </c>
      <c r="E179" s="358" t="s">
        <v>584</v>
      </c>
      <c r="F179" s="359">
        <v>2500</v>
      </c>
    </row>
    <row r="180" spans="1:6" s="2" customFormat="1">
      <c r="A180" s="360" t="s">
        <v>1032</v>
      </c>
      <c r="B180" s="356">
        <v>1</v>
      </c>
      <c r="C180" s="356">
        <v>13</v>
      </c>
      <c r="D180" s="357" t="s">
        <v>660</v>
      </c>
      <c r="E180" s="358" t="s">
        <v>584</v>
      </c>
      <c r="F180" s="359">
        <v>2500</v>
      </c>
    </row>
    <row r="181" spans="1:6" s="9" customFormat="1" ht="26.4">
      <c r="A181" s="360" t="s">
        <v>963</v>
      </c>
      <c r="B181" s="356">
        <v>1</v>
      </c>
      <c r="C181" s="356">
        <v>13</v>
      </c>
      <c r="D181" s="357" t="s">
        <v>661</v>
      </c>
      <c r="E181" s="358" t="s">
        <v>584</v>
      </c>
      <c r="F181" s="359">
        <v>2500</v>
      </c>
    </row>
    <row r="182" spans="1:6" s="2" customFormat="1" ht="39.6">
      <c r="A182" s="360" t="s">
        <v>964</v>
      </c>
      <c r="B182" s="356">
        <v>1</v>
      </c>
      <c r="C182" s="356">
        <v>13</v>
      </c>
      <c r="D182" s="357" t="s">
        <v>662</v>
      </c>
      <c r="E182" s="358" t="s">
        <v>584</v>
      </c>
      <c r="F182" s="359">
        <v>2500</v>
      </c>
    </row>
    <row r="183" spans="1:6" s="9" customFormat="1" ht="39.6" customHeight="1">
      <c r="A183" s="360" t="s">
        <v>85</v>
      </c>
      <c r="B183" s="356">
        <v>1</v>
      </c>
      <c r="C183" s="356">
        <v>13</v>
      </c>
      <c r="D183" s="357" t="s">
        <v>662</v>
      </c>
      <c r="E183" s="358" t="s">
        <v>84</v>
      </c>
      <c r="F183" s="359">
        <v>2500</v>
      </c>
    </row>
    <row r="184" spans="1:6" s="2" customFormat="1">
      <c r="A184" s="360" t="s">
        <v>83</v>
      </c>
      <c r="B184" s="356">
        <v>1</v>
      </c>
      <c r="C184" s="356">
        <v>13</v>
      </c>
      <c r="D184" s="357" t="s">
        <v>662</v>
      </c>
      <c r="E184" s="358" t="s">
        <v>82</v>
      </c>
      <c r="F184" s="359">
        <v>2500</v>
      </c>
    </row>
    <row r="185" spans="1:6" s="2" customFormat="1" ht="26.4">
      <c r="A185" s="360" t="s">
        <v>44</v>
      </c>
      <c r="B185" s="356">
        <v>1</v>
      </c>
      <c r="C185" s="356">
        <v>13</v>
      </c>
      <c r="D185" s="357" t="s">
        <v>191</v>
      </c>
      <c r="E185" s="358" t="s">
        <v>584</v>
      </c>
      <c r="F185" s="359">
        <v>500</v>
      </c>
    </row>
    <row r="186" spans="1:6" s="2" customFormat="1">
      <c r="A186" s="360" t="s">
        <v>65</v>
      </c>
      <c r="B186" s="356">
        <v>1</v>
      </c>
      <c r="C186" s="356">
        <v>13</v>
      </c>
      <c r="D186" s="357" t="s">
        <v>192</v>
      </c>
      <c r="E186" s="358" t="s">
        <v>584</v>
      </c>
      <c r="F186" s="359">
        <v>500</v>
      </c>
    </row>
    <row r="187" spans="1:6" s="2" customFormat="1" ht="39.6">
      <c r="A187" s="360" t="s">
        <v>193</v>
      </c>
      <c r="B187" s="356">
        <v>1</v>
      </c>
      <c r="C187" s="356">
        <v>13</v>
      </c>
      <c r="D187" s="357" t="s">
        <v>194</v>
      </c>
      <c r="E187" s="358" t="s">
        <v>584</v>
      </c>
      <c r="F187" s="359">
        <v>500</v>
      </c>
    </row>
    <row r="188" spans="1:6" s="2" customFormat="1">
      <c r="A188" s="360" t="s">
        <v>495</v>
      </c>
      <c r="B188" s="356">
        <v>1</v>
      </c>
      <c r="C188" s="356">
        <v>13</v>
      </c>
      <c r="D188" s="357" t="s">
        <v>395</v>
      </c>
      <c r="E188" s="358" t="s">
        <v>584</v>
      </c>
      <c r="F188" s="359">
        <v>500</v>
      </c>
    </row>
    <row r="189" spans="1:6" s="2" customFormat="1">
      <c r="A189" s="360" t="s">
        <v>524</v>
      </c>
      <c r="B189" s="356">
        <v>1</v>
      </c>
      <c r="C189" s="356">
        <v>13</v>
      </c>
      <c r="D189" s="357" t="s">
        <v>395</v>
      </c>
      <c r="E189" s="358" t="s">
        <v>20</v>
      </c>
      <c r="F189" s="359">
        <v>500</v>
      </c>
    </row>
    <row r="190" spans="1:6" s="2" customFormat="1">
      <c r="A190" s="360" t="s">
        <v>36</v>
      </c>
      <c r="B190" s="356">
        <v>1</v>
      </c>
      <c r="C190" s="356">
        <v>13</v>
      </c>
      <c r="D190" s="357" t="s">
        <v>395</v>
      </c>
      <c r="E190" s="358" t="s">
        <v>19</v>
      </c>
      <c r="F190" s="359">
        <v>500</v>
      </c>
    </row>
    <row r="191" spans="1:6" s="2" customFormat="1" ht="39.6" customHeight="1">
      <c r="A191" s="360" t="s">
        <v>163</v>
      </c>
      <c r="B191" s="356">
        <v>1</v>
      </c>
      <c r="C191" s="356">
        <v>13</v>
      </c>
      <c r="D191" s="357" t="s">
        <v>235</v>
      </c>
      <c r="E191" s="358" t="s">
        <v>584</v>
      </c>
      <c r="F191" s="359">
        <v>5651</v>
      </c>
    </row>
    <row r="192" spans="1:6" s="2" customFormat="1">
      <c r="A192" s="360" t="s">
        <v>236</v>
      </c>
      <c r="B192" s="356">
        <v>1</v>
      </c>
      <c r="C192" s="356">
        <v>13</v>
      </c>
      <c r="D192" s="357" t="s">
        <v>237</v>
      </c>
      <c r="E192" s="358" t="s">
        <v>584</v>
      </c>
      <c r="F192" s="359">
        <v>5651</v>
      </c>
    </row>
    <row r="193" spans="1:6" s="2" customFormat="1">
      <c r="A193" s="360" t="s">
        <v>984</v>
      </c>
      <c r="B193" s="356">
        <v>1</v>
      </c>
      <c r="C193" s="356">
        <v>13</v>
      </c>
      <c r="D193" s="357" t="s">
        <v>238</v>
      </c>
      <c r="E193" s="358" t="s">
        <v>584</v>
      </c>
      <c r="F193" s="359">
        <v>5651</v>
      </c>
    </row>
    <row r="194" spans="1:6" s="9" customFormat="1">
      <c r="A194" s="360" t="s">
        <v>503</v>
      </c>
      <c r="B194" s="356">
        <v>1</v>
      </c>
      <c r="C194" s="356">
        <v>13</v>
      </c>
      <c r="D194" s="357" t="s">
        <v>239</v>
      </c>
      <c r="E194" s="358" t="s">
        <v>584</v>
      </c>
      <c r="F194" s="359">
        <v>3485</v>
      </c>
    </row>
    <row r="195" spans="1:6" s="2" customFormat="1" ht="26.4">
      <c r="A195" s="360" t="s">
        <v>34</v>
      </c>
      <c r="B195" s="356">
        <v>1</v>
      </c>
      <c r="C195" s="356">
        <v>13</v>
      </c>
      <c r="D195" s="357" t="s">
        <v>239</v>
      </c>
      <c r="E195" s="358" t="s">
        <v>33</v>
      </c>
      <c r="F195" s="359">
        <v>3485</v>
      </c>
    </row>
    <row r="196" spans="1:6" s="2" customFormat="1">
      <c r="A196" s="360" t="s">
        <v>32</v>
      </c>
      <c r="B196" s="356">
        <v>1</v>
      </c>
      <c r="C196" s="356">
        <v>13</v>
      </c>
      <c r="D196" s="357" t="s">
        <v>239</v>
      </c>
      <c r="E196" s="358" t="s">
        <v>31</v>
      </c>
      <c r="F196" s="359">
        <v>3485</v>
      </c>
    </row>
    <row r="197" spans="1:6" s="2" customFormat="1" ht="39.6" customHeight="1">
      <c r="A197" s="360" t="s">
        <v>35</v>
      </c>
      <c r="B197" s="356">
        <v>1</v>
      </c>
      <c r="C197" s="356">
        <v>13</v>
      </c>
      <c r="D197" s="357" t="s">
        <v>240</v>
      </c>
      <c r="E197" s="358" t="s">
        <v>584</v>
      </c>
      <c r="F197" s="359">
        <v>563</v>
      </c>
    </row>
    <row r="198" spans="1:6" s="2" customFormat="1">
      <c r="A198" s="360" t="s">
        <v>524</v>
      </c>
      <c r="B198" s="356">
        <v>1</v>
      </c>
      <c r="C198" s="356">
        <v>13</v>
      </c>
      <c r="D198" s="357" t="s">
        <v>240</v>
      </c>
      <c r="E198" s="358" t="s">
        <v>20</v>
      </c>
      <c r="F198" s="359">
        <v>561.20000000000005</v>
      </c>
    </row>
    <row r="199" spans="1:6" s="9" customFormat="1">
      <c r="A199" s="360" t="s">
        <v>36</v>
      </c>
      <c r="B199" s="356">
        <v>1</v>
      </c>
      <c r="C199" s="356">
        <v>13</v>
      </c>
      <c r="D199" s="357" t="s">
        <v>240</v>
      </c>
      <c r="E199" s="358" t="s">
        <v>19</v>
      </c>
      <c r="F199" s="359">
        <v>561.20000000000005</v>
      </c>
    </row>
    <row r="200" spans="1:6" s="2" customFormat="1" ht="39.6" customHeight="1">
      <c r="A200" s="360" t="s">
        <v>30</v>
      </c>
      <c r="B200" s="356">
        <v>1</v>
      </c>
      <c r="C200" s="356">
        <v>13</v>
      </c>
      <c r="D200" s="357" t="s">
        <v>240</v>
      </c>
      <c r="E200" s="358" t="s">
        <v>4</v>
      </c>
      <c r="F200" s="359">
        <v>1.8</v>
      </c>
    </row>
    <row r="201" spans="1:6" s="2" customFormat="1">
      <c r="A201" s="360" t="s">
        <v>29</v>
      </c>
      <c r="B201" s="356">
        <v>1</v>
      </c>
      <c r="C201" s="356">
        <v>13</v>
      </c>
      <c r="D201" s="357" t="s">
        <v>240</v>
      </c>
      <c r="E201" s="358" t="s">
        <v>28</v>
      </c>
      <c r="F201" s="359">
        <v>1.8</v>
      </c>
    </row>
    <row r="202" spans="1:6" s="2" customFormat="1" ht="26.4">
      <c r="A202" s="360" t="s">
        <v>1033</v>
      </c>
      <c r="B202" s="356">
        <v>1</v>
      </c>
      <c r="C202" s="356">
        <v>13</v>
      </c>
      <c r="D202" s="357" t="s">
        <v>1034</v>
      </c>
      <c r="E202" s="358" t="s">
        <v>584</v>
      </c>
      <c r="F202" s="359">
        <v>448.9</v>
      </c>
    </row>
    <row r="203" spans="1:6" s="9" customFormat="1" ht="39.6" customHeight="1">
      <c r="A203" s="360" t="s">
        <v>34</v>
      </c>
      <c r="B203" s="356">
        <v>1</v>
      </c>
      <c r="C203" s="356">
        <v>13</v>
      </c>
      <c r="D203" s="357" t="s">
        <v>1034</v>
      </c>
      <c r="E203" s="358" t="s">
        <v>33</v>
      </c>
      <c r="F203" s="359">
        <v>448.9</v>
      </c>
    </row>
    <row r="204" spans="1:6" s="9" customFormat="1">
      <c r="A204" s="360" t="s">
        <v>32</v>
      </c>
      <c r="B204" s="356">
        <v>1</v>
      </c>
      <c r="C204" s="356">
        <v>13</v>
      </c>
      <c r="D204" s="357" t="s">
        <v>1034</v>
      </c>
      <c r="E204" s="358" t="s">
        <v>31</v>
      </c>
      <c r="F204" s="359">
        <v>448.9</v>
      </c>
    </row>
    <row r="205" spans="1:6" s="2" customFormat="1" ht="26.4">
      <c r="A205" s="360" t="s">
        <v>1035</v>
      </c>
      <c r="B205" s="356">
        <v>1</v>
      </c>
      <c r="C205" s="356">
        <v>13</v>
      </c>
      <c r="D205" s="357" t="s">
        <v>1036</v>
      </c>
      <c r="E205" s="358" t="s">
        <v>584</v>
      </c>
      <c r="F205" s="359">
        <v>448.8</v>
      </c>
    </row>
    <row r="206" spans="1:6" s="2" customFormat="1" ht="39.6" customHeight="1">
      <c r="A206" s="360" t="s">
        <v>34</v>
      </c>
      <c r="B206" s="356">
        <v>1</v>
      </c>
      <c r="C206" s="356">
        <v>13</v>
      </c>
      <c r="D206" s="357" t="s">
        <v>1036</v>
      </c>
      <c r="E206" s="358" t="s">
        <v>33</v>
      </c>
      <c r="F206" s="359">
        <v>448.8</v>
      </c>
    </row>
    <row r="207" spans="1:6" s="2" customFormat="1">
      <c r="A207" s="360" t="s">
        <v>32</v>
      </c>
      <c r="B207" s="356">
        <v>1</v>
      </c>
      <c r="C207" s="356">
        <v>13</v>
      </c>
      <c r="D207" s="357" t="s">
        <v>1036</v>
      </c>
      <c r="E207" s="358" t="s">
        <v>31</v>
      </c>
      <c r="F207" s="359">
        <v>448.8</v>
      </c>
    </row>
    <row r="208" spans="1:6" s="2" customFormat="1" ht="26.4">
      <c r="A208" s="360" t="s">
        <v>1037</v>
      </c>
      <c r="B208" s="356">
        <v>1</v>
      </c>
      <c r="C208" s="356">
        <v>13</v>
      </c>
      <c r="D208" s="357" t="s">
        <v>1038</v>
      </c>
      <c r="E208" s="358" t="s">
        <v>584</v>
      </c>
      <c r="F208" s="359">
        <v>240.4</v>
      </c>
    </row>
    <row r="209" spans="1:6" s="2" customFormat="1" ht="39.6" customHeight="1">
      <c r="A209" s="360" t="s">
        <v>34</v>
      </c>
      <c r="B209" s="356">
        <v>1</v>
      </c>
      <c r="C209" s="356">
        <v>13</v>
      </c>
      <c r="D209" s="357" t="s">
        <v>1038</v>
      </c>
      <c r="E209" s="358" t="s">
        <v>33</v>
      </c>
      <c r="F209" s="359">
        <v>240.4</v>
      </c>
    </row>
    <row r="210" spans="1:6" s="9" customFormat="1">
      <c r="A210" s="360" t="s">
        <v>32</v>
      </c>
      <c r="B210" s="356">
        <v>1</v>
      </c>
      <c r="C210" s="356">
        <v>13</v>
      </c>
      <c r="D210" s="357" t="s">
        <v>1038</v>
      </c>
      <c r="E210" s="358" t="s">
        <v>31</v>
      </c>
      <c r="F210" s="359">
        <v>240.4</v>
      </c>
    </row>
    <row r="211" spans="1:6" s="2" customFormat="1" ht="26.4">
      <c r="A211" s="360" t="s">
        <v>1039</v>
      </c>
      <c r="B211" s="356">
        <v>1</v>
      </c>
      <c r="C211" s="356">
        <v>13</v>
      </c>
      <c r="D211" s="357" t="s">
        <v>1040</v>
      </c>
      <c r="E211" s="358" t="s">
        <v>584</v>
      </c>
      <c r="F211" s="359">
        <v>240.5</v>
      </c>
    </row>
    <row r="212" spans="1:6" s="2" customFormat="1" ht="39.6" customHeight="1">
      <c r="A212" s="360" t="s">
        <v>34</v>
      </c>
      <c r="B212" s="356">
        <v>1</v>
      </c>
      <c r="C212" s="356">
        <v>13</v>
      </c>
      <c r="D212" s="357" t="s">
        <v>1040</v>
      </c>
      <c r="E212" s="358" t="s">
        <v>33</v>
      </c>
      <c r="F212" s="359">
        <v>240.5</v>
      </c>
    </row>
    <row r="213" spans="1:6" s="9" customFormat="1">
      <c r="A213" s="360" t="s">
        <v>32</v>
      </c>
      <c r="B213" s="356">
        <v>1</v>
      </c>
      <c r="C213" s="356">
        <v>13</v>
      </c>
      <c r="D213" s="357" t="s">
        <v>1040</v>
      </c>
      <c r="E213" s="358" t="s">
        <v>31</v>
      </c>
      <c r="F213" s="359">
        <v>240.5</v>
      </c>
    </row>
    <row r="214" spans="1:6" s="13" customFormat="1" ht="26.4">
      <c r="A214" s="360" t="s">
        <v>1041</v>
      </c>
      <c r="B214" s="356">
        <v>1</v>
      </c>
      <c r="C214" s="356">
        <v>13</v>
      </c>
      <c r="D214" s="357" t="s">
        <v>1042</v>
      </c>
      <c r="E214" s="358" t="s">
        <v>584</v>
      </c>
      <c r="F214" s="359">
        <v>48.1</v>
      </c>
    </row>
    <row r="215" spans="1:6" s="2" customFormat="1" ht="39.6" customHeight="1">
      <c r="A215" s="360" t="s">
        <v>34</v>
      </c>
      <c r="B215" s="356">
        <v>1</v>
      </c>
      <c r="C215" s="356">
        <v>13</v>
      </c>
      <c r="D215" s="357" t="s">
        <v>1042</v>
      </c>
      <c r="E215" s="358" t="s">
        <v>33</v>
      </c>
      <c r="F215" s="359">
        <v>48.1</v>
      </c>
    </row>
    <row r="216" spans="1:6" s="2" customFormat="1">
      <c r="A216" s="360" t="s">
        <v>32</v>
      </c>
      <c r="B216" s="356">
        <v>1</v>
      </c>
      <c r="C216" s="356">
        <v>13</v>
      </c>
      <c r="D216" s="357" t="s">
        <v>1042</v>
      </c>
      <c r="E216" s="358" t="s">
        <v>31</v>
      </c>
      <c r="F216" s="359">
        <v>48.1</v>
      </c>
    </row>
    <row r="217" spans="1:6" s="2" customFormat="1" ht="26.4">
      <c r="A217" s="360" t="s">
        <v>1043</v>
      </c>
      <c r="B217" s="356">
        <v>1</v>
      </c>
      <c r="C217" s="356">
        <v>13</v>
      </c>
      <c r="D217" s="357" t="s">
        <v>1044</v>
      </c>
      <c r="E217" s="358" t="s">
        <v>584</v>
      </c>
      <c r="F217" s="359">
        <v>112.2</v>
      </c>
    </row>
    <row r="218" spans="1:6" s="9" customFormat="1" ht="26.4">
      <c r="A218" s="360" t="s">
        <v>34</v>
      </c>
      <c r="B218" s="356">
        <v>1</v>
      </c>
      <c r="C218" s="356">
        <v>13</v>
      </c>
      <c r="D218" s="357" t="s">
        <v>1044</v>
      </c>
      <c r="E218" s="358" t="s">
        <v>33</v>
      </c>
      <c r="F218" s="359">
        <v>112.2</v>
      </c>
    </row>
    <row r="219" spans="1:6" s="2" customFormat="1">
      <c r="A219" s="360" t="s">
        <v>32</v>
      </c>
      <c r="B219" s="356">
        <v>1</v>
      </c>
      <c r="C219" s="356">
        <v>13</v>
      </c>
      <c r="D219" s="357" t="s">
        <v>1044</v>
      </c>
      <c r="E219" s="358" t="s">
        <v>31</v>
      </c>
      <c r="F219" s="359">
        <v>112.2</v>
      </c>
    </row>
    <row r="220" spans="1:6" s="2" customFormat="1" ht="26.4">
      <c r="A220" s="360" t="s">
        <v>1045</v>
      </c>
      <c r="B220" s="356">
        <v>1</v>
      </c>
      <c r="C220" s="356">
        <v>13</v>
      </c>
      <c r="D220" s="357" t="s">
        <v>1046</v>
      </c>
      <c r="E220" s="358" t="s">
        <v>584</v>
      </c>
      <c r="F220" s="359">
        <v>64.099999999999994</v>
      </c>
    </row>
    <row r="221" spans="1:6" s="2" customFormat="1" ht="39.6" customHeight="1">
      <c r="A221" s="360" t="s">
        <v>34</v>
      </c>
      <c r="B221" s="356">
        <v>1</v>
      </c>
      <c r="C221" s="356">
        <v>13</v>
      </c>
      <c r="D221" s="357" t="s">
        <v>1046</v>
      </c>
      <c r="E221" s="358" t="s">
        <v>33</v>
      </c>
      <c r="F221" s="359">
        <v>64.099999999999994</v>
      </c>
    </row>
    <row r="222" spans="1:6" s="2" customFormat="1">
      <c r="A222" s="360" t="s">
        <v>32</v>
      </c>
      <c r="B222" s="356">
        <v>1</v>
      </c>
      <c r="C222" s="356">
        <v>13</v>
      </c>
      <c r="D222" s="357" t="s">
        <v>1046</v>
      </c>
      <c r="E222" s="358" t="s">
        <v>31</v>
      </c>
      <c r="F222" s="359">
        <v>64.099999999999994</v>
      </c>
    </row>
    <row r="223" spans="1:6" s="2" customFormat="1">
      <c r="A223" s="360" t="s">
        <v>47</v>
      </c>
      <c r="B223" s="356">
        <v>1</v>
      </c>
      <c r="C223" s="356">
        <v>13</v>
      </c>
      <c r="D223" s="357" t="s">
        <v>206</v>
      </c>
      <c r="E223" s="358" t="s">
        <v>584</v>
      </c>
      <c r="F223" s="359">
        <v>90232.8</v>
      </c>
    </row>
    <row r="224" spans="1:6" s="2" customFormat="1" ht="39.6">
      <c r="A224" s="360" t="s">
        <v>542</v>
      </c>
      <c r="B224" s="356">
        <v>1</v>
      </c>
      <c r="C224" s="356">
        <v>13</v>
      </c>
      <c r="D224" s="357" t="s">
        <v>241</v>
      </c>
      <c r="E224" s="358" t="s">
        <v>584</v>
      </c>
      <c r="F224" s="359">
        <v>40676.5</v>
      </c>
    </row>
    <row r="225" spans="1:6" s="2" customFormat="1" ht="39.6">
      <c r="A225" s="360" t="s">
        <v>242</v>
      </c>
      <c r="B225" s="356">
        <v>1</v>
      </c>
      <c r="C225" s="356">
        <v>13</v>
      </c>
      <c r="D225" s="357" t="s">
        <v>243</v>
      </c>
      <c r="E225" s="358" t="s">
        <v>584</v>
      </c>
      <c r="F225" s="359">
        <v>40676.5</v>
      </c>
    </row>
    <row r="226" spans="1:6" s="9" customFormat="1">
      <c r="A226" s="360" t="s">
        <v>503</v>
      </c>
      <c r="B226" s="356">
        <v>1</v>
      </c>
      <c r="C226" s="356">
        <v>13</v>
      </c>
      <c r="D226" s="357" t="s">
        <v>244</v>
      </c>
      <c r="E226" s="358" t="s">
        <v>584</v>
      </c>
      <c r="F226" s="359">
        <v>32227.5</v>
      </c>
    </row>
    <row r="227" spans="1:6" s="2" customFormat="1" ht="26.4">
      <c r="A227" s="360" t="s">
        <v>34</v>
      </c>
      <c r="B227" s="356">
        <v>1</v>
      </c>
      <c r="C227" s="356">
        <v>13</v>
      </c>
      <c r="D227" s="357" t="s">
        <v>244</v>
      </c>
      <c r="E227" s="358" t="s">
        <v>33</v>
      </c>
      <c r="F227" s="359">
        <v>32227.5</v>
      </c>
    </row>
    <row r="228" spans="1:6" s="13" customFormat="1">
      <c r="A228" s="360" t="s">
        <v>32</v>
      </c>
      <c r="B228" s="356">
        <v>1</v>
      </c>
      <c r="C228" s="356">
        <v>13</v>
      </c>
      <c r="D228" s="357" t="s">
        <v>244</v>
      </c>
      <c r="E228" s="358" t="s">
        <v>31</v>
      </c>
      <c r="F228" s="359">
        <v>32227.5</v>
      </c>
    </row>
    <row r="229" spans="1:6" s="2" customFormat="1">
      <c r="A229" s="360" t="s">
        <v>35</v>
      </c>
      <c r="B229" s="356">
        <v>1</v>
      </c>
      <c r="C229" s="356">
        <v>13</v>
      </c>
      <c r="D229" s="357" t="s">
        <v>245</v>
      </c>
      <c r="E229" s="358" t="s">
        <v>584</v>
      </c>
      <c r="F229" s="359">
        <v>8449</v>
      </c>
    </row>
    <row r="230" spans="1:6" s="2" customFormat="1">
      <c r="A230" s="360" t="s">
        <v>524</v>
      </c>
      <c r="B230" s="356">
        <v>1</v>
      </c>
      <c r="C230" s="356">
        <v>13</v>
      </c>
      <c r="D230" s="357" t="s">
        <v>245</v>
      </c>
      <c r="E230" s="358" t="s">
        <v>20</v>
      </c>
      <c r="F230" s="359">
        <v>8198</v>
      </c>
    </row>
    <row r="231" spans="1:6" s="2" customFormat="1">
      <c r="A231" s="360" t="s">
        <v>36</v>
      </c>
      <c r="B231" s="356">
        <v>1</v>
      </c>
      <c r="C231" s="356">
        <v>13</v>
      </c>
      <c r="D231" s="357" t="s">
        <v>245</v>
      </c>
      <c r="E231" s="358" t="s">
        <v>19</v>
      </c>
      <c r="F231" s="359">
        <v>8198</v>
      </c>
    </row>
    <row r="232" spans="1:6" s="9" customFormat="1">
      <c r="A232" s="360" t="s">
        <v>30</v>
      </c>
      <c r="B232" s="356">
        <v>1</v>
      </c>
      <c r="C232" s="356">
        <v>13</v>
      </c>
      <c r="D232" s="357" t="s">
        <v>245</v>
      </c>
      <c r="E232" s="358" t="s">
        <v>4</v>
      </c>
      <c r="F232" s="359">
        <v>251</v>
      </c>
    </row>
    <row r="233" spans="1:6" s="2" customFormat="1">
      <c r="A233" s="360" t="s">
        <v>29</v>
      </c>
      <c r="B233" s="356">
        <v>1</v>
      </c>
      <c r="C233" s="356">
        <v>13</v>
      </c>
      <c r="D233" s="357" t="s">
        <v>245</v>
      </c>
      <c r="E233" s="358" t="s">
        <v>28</v>
      </c>
      <c r="F233" s="359">
        <v>251</v>
      </c>
    </row>
    <row r="234" spans="1:6" s="2" customFormat="1" ht="26.4">
      <c r="A234" s="360" t="s">
        <v>144</v>
      </c>
      <c r="B234" s="356">
        <v>1</v>
      </c>
      <c r="C234" s="356">
        <v>13</v>
      </c>
      <c r="D234" s="357" t="s">
        <v>246</v>
      </c>
      <c r="E234" s="358" t="s">
        <v>584</v>
      </c>
      <c r="F234" s="359">
        <v>3300</v>
      </c>
    </row>
    <row r="235" spans="1:6" s="2" customFormat="1">
      <c r="A235" s="360" t="s">
        <v>585</v>
      </c>
      <c r="B235" s="356">
        <v>1</v>
      </c>
      <c r="C235" s="356">
        <v>13</v>
      </c>
      <c r="D235" s="357" t="s">
        <v>249</v>
      </c>
      <c r="E235" s="358" t="s">
        <v>584</v>
      </c>
      <c r="F235" s="359">
        <v>3300</v>
      </c>
    </row>
    <row r="236" spans="1:6" s="2" customFormat="1">
      <c r="A236" s="360" t="s">
        <v>145</v>
      </c>
      <c r="B236" s="356">
        <v>1</v>
      </c>
      <c r="C236" s="356">
        <v>13</v>
      </c>
      <c r="D236" s="357" t="s">
        <v>505</v>
      </c>
      <c r="E236" s="358" t="s">
        <v>584</v>
      </c>
      <c r="F236" s="359">
        <v>300</v>
      </c>
    </row>
    <row r="237" spans="1:6" s="2" customFormat="1">
      <c r="A237" s="360" t="s">
        <v>524</v>
      </c>
      <c r="B237" s="356">
        <v>1</v>
      </c>
      <c r="C237" s="356">
        <v>13</v>
      </c>
      <c r="D237" s="357" t="s">
        <v>505</v>
      </c>
      <c r="E237" s="358" t="s">
        <v>20</v>
      </c>
      <c r="F237" s="359">
        <v>300</v>
      </c>
    </row>
    <row r="238" spans="1:6" s="9" customFormat="1">
      <c r="A238" s="360" t="s">
        <v>36</v>
      </c>
      <c r="B238" s="356">
        <v>1</v>
      </c>
      <c r="C238" s="356">
        <v>13</v>
      </c>
      <c r="D238" s="357" t="s">
        <v>505</v>
      </c>
      <c r="E238" s="358" t="s">
        <v>19</v>
      </c>
      <c r="F238" s="359">
        <v>300</v>
      </c>
    </row>
    <row r="239" spans="1:6" s="2" customFormat="1">
      <c r="A239" s="360" t="s">
        <v>648</v>
      </c>
      <c r="B239" s="356">
        <v>1</v>
      </c>
      <c r="C239" s="356">
        <v>13</v>
      </c>
      <c r="D239" s="357" t="s">
        <v>624</v>
      </c>
      <c r="E239" s="358" t="s">
        <v>584</v>
      </c>
      <c r="F239" s="359">
        <v>1200</v>
      </c>
    </row>
    <row r="240" spans="1:6" s="2" customFormat="1">
      <c r="A240" s="360" t="s">
        <v>524</v>
      </c>
      <c r="B240" s="356">
        <v>1</v>
      </c>
      <c r="C240" s="356">
        <v>13</v>
      </c>
      <c r="D240" s="357" t="s">
        <v>624</v>
      </c>
      <c r="E240" s="358" t="s">
        <v>20</v>
      </c>
      <c r="F240" s="359">
        <v>1200</v>
      </c>
    </row>
    <row r="241" spans="1:6" s="2" customFormat="1">
      <c r="A241" s="360" t="s">
        <v>36</v>
      </c>
      <c r="B241" s="356">
        <v>1</v>
      </c>
      <c r="C241" s="356">
        <v>13</v>
      </c>
      <c r="D241" s="357" t="s">
        <v>624</v>
      </c>
      <c r="E241" s="358" t="s">
        <v>19</v>
      </c>
      <c r="F241" s="359">
        <v>1200</v>
      </c>
    </row>
    <row r="242" spans="1:6" s="2" customFormat="1">
      <c r="A242" s="360" t="s">
        <v>146</v>
      </c>
      <c r="B242" s="356">
        <v>1</v>
      </c>
      <c r="C242" s="356">
        <v>13</v>
      </c>
      <c r="D242" s="357" t="s">
        <v>250</v>
      </c>
      <c r="E242" s="358" t="s">
        <v>584</v>
      </c>
      <c r="F242" s="359">
        <v>1800</v>
      </c>
    </row>
    <row r="243" spans="1:6" s="2" customFormat="1">
      <c r="A243" s="360" t="s">
        <v>524</v>
      </c>
      <c r="B243" s="356">
        <v>1</v>
      </c>
      <c r="C243" s="356">
        <v>13</v>
      </c>
      <c r="D243" s="357" t="s">
        <v>250</v>
      </c>
      <c r="E243" s="358" t="s">
        <v>20</v>
      </c>
      <c r="F243" s="359">
        <v>1800</v>
      </c>
    </row>
    <row r="244" spans="1:6" s="9" customFormat="1">
      <c r="A244" s="360" t="s">
        <v>36</v>
      </c>
      <c r="B244" s="356">
        <v>1</v>
      </c>
      <c r="C244" s="356">
        <v>13</v>
      </c>
      <c r="D244" s="357" t="s">
        <v>250</v>
      </c>
      <c r="E244" s="358" t="s">
        <v>19</v>
      </c>
      <c r="F244" s="359">
        <v>1800</v>
      </c>
    </row>
    <row r="245" spans="1:6" s="13" customFormat="1">
      <c r="A245" s="360" t="s">
        <v>49</v>
      </c>
      <c r="B245" s="356">
        <v>1</v>
      </c>
      <c r="C245" s="356">
        <v>13</v>
      </c>
      <c r="D245" s="357" t="s">
        <v>216</v>
      </c>
      <c r="E245" s="358" t="s">
        <v>584</v>
      </c>
      <c r="F245" s="359">
        <v>46256.3</v>
      </c>
    </row>
    <row r="246" spans="1:6" s="13" customFormat="1">
      <c r="A246" s="360" t="s">
        <v>525</v>
      </c>
      <c r="B246" s="356">
        <v>1</v>
      </c>
      <c r="C246" s="356">
        <v>13</v>
      </c>
      <c r="D246" s="357" t="s">
        <v>217</v>
      </c>
      <c r="E246" s="358" t="s">
        <v>584</v>
      </c>
      <c r="F246" s="359">
        <v>2321.3000000000002</v>
      </c>
    </row>
    <row r="247" spans="1:6" s="13" customFormat="1">
      <c r="A247" s="360" t="s">
        <v>180</v>
      </c>
      <c r="B247" s="356">
        <v>1</v>
      </c>
      <c r="C247" s="356">
        <v>13</v>
      </c>
      <c r="D247" s="357" t="s">
        <v>251</v>
      </c>
      <c r="E247" s="358" t="s">
        <v>584</v>
      </c>
      <c r="F247" s="359">
        <v>2200</v>
      </c>
    </row>
    <row r="248" spans="1:6" s="13" customFormat="1">
      <c r="A248" s="360" t="s">
        <v>524</v>
      </c>
      <c r="B248" s="356">
        <v>1</v>
      </c>
      <c r="C248" s="356">
        <v>13</v>
      </c>
      <c r="D248" s="357" t="s">
        <v>251</v>
      </c>
      <c r="E248" s="358" t="s">
        <v>20</v>
      </c>
      <c r="F248" s="359">
        <v>2200</v>
      </c>
    </row>
    <row r="249" spans="1:6" s="13" customFormat="1">
      <c r="A249" s="360" t="s">
        <v>36</v>
      </c>
      <c r="B249" s="356">
        <v>1</v>
      </c>
      <c r="C249" s="356">
        <v>13</v>
      </c>
      <c r="D249" s="357" t="s">
        <v>251</v>
      </c>
      <c r="E249" s="358" t="s">
        <v>19</v>
      </c>
      <c r="F249" s="359">
        <v>2200</v>
      </c>
    </row>
    <row r="250" spans="1:6" s="2" customFormat="1">
      <c r="A250" s="360" t="s">
        <v>154</v>
      </c>
      <c r="B250" s="356">
        <v>1</v>
      </c>
      <c r="C250" s="356">
        <v>13</v>
      </c>
      <c r="D250" s="357" t="s">
        <v>252</v>
      </c>
      <c r="E250" s="358" t="s">
        <v>584</v>
      </c>
      <c r="F250" s="359">
        <v>121.3</v>
      </c>
    </row>
    <row r="251" spans="1:6" s="9" customFormat="1">
      <c r="A251" s="360" t="s">
        <v>30</v>
      </c>
      <c r="B251" s="356">
        <v>1</v>
      </c>
      <c r="C251" s="356">
        <v>13</v>
      </c>
      <c r="D251" s="357" t="s">
        <v>252</v>
      </c>
      <c r="E251" s="358" t="s">
        <v>4</v>
      </c>
      <c r="F251" s="359">
        <v>121.3</v>
      </c>
    </row>
    <row r="252" spans="1:6" s="2" customFormat="1">
      <c r="A252" s="360" t="s">
        <v>29</v>
      </c>
      <c r="B252" s="356">
        <v>1</v>
      </c>
      <c r="C252" s="356">
        <v>13</v>
      </c>
      <c r="D252" s="357" t="s">
        <v>252</v>
      </c>
      <c r="E252" s="358" t="s">
        <v>28</v>
      </c>
      <c r="F252" s="359">
        <v>121.3</v>
      </c>
    </row>
    <row r="253" spans="1:6" s="2" customFormat="1" ht="26.4">
      <c r="A253" s="360" t="s">
        <v>253</v>
      </c>
      <c r="B253" s="356">
        <v>1</v>
      </c>
      <c r="C253" s="356">
        <v>13</v>
      </c>
      <c r="D253" s="357" t="s">
        <v>254</v>
      </c>
      <c r="E253" s="358" t="s">
        <v>584</v>
      </c>
      <c r="F253" s="359">
        <v>43935</v>
      </c>
    </row>
    <row r="254" spans="1:6" s="2" customFormat="1">
      <c r="A254" s="360" t="s">
        <v>503</v>
      </c>
      <c r="B254" s="356">
        <v>1</v>
      </c>
      <c r="C254" s="356">
        <v>13</v>
      </c>
      <c r="D254" s="357" t="s">
        <v>255</v>
      </c>
      <c r="E254" s="358" t="s">
        <v>584</v>
      </c>
      <c r="F254" s="359">
        <v>31435</v>
      </c>
    </row>
    <row r="255" spans="1:6" s="2" customFormat="1">
      <c r="A255" s="360" t="s">
        <v>27</v>
      </c>
      <c r="B255" s="356">
        <v>1</v>
      </c>
      <c r="C255" s="356">
        <v>13</v>
      </c>
      <c r="D255" s="357" t="s">
        <v>255</v>
      </c>
      <c r="E255" s="358" t="s">
        <v>5</v>
      </c>
      <c r="F255" s="359">
        <v>31435</v>
      </c>
    </row>
    <row r="256" spans="1:6" s="2" customFormat="1">
      <c r="A256" s="360" t="s">
        <v>26</v>
      </c>
      <c r="B256" s="356">
        <v>1</v>
      </c>
      <c r="C256" s="356">
        <v>13</v>
      </c>
      <c r="D256" s="357" t="s">
        <v>255</v>
      </c>
      <c r="E256" s="358" t="s">
        <v>6</v>
      </c>
      <c r="F256" s="359">
        <v>31435</v>
      </c>
    </row>
    <row r="257" spans="1:6" s="2" customFormat="1">
      <c r="A257" s="360" t="s">
        <v>35</v>
      </c>
      <c r="B257" s="356">
        <v>1</v>
      </c>
      <c r="C257" s="356">
        <v>13</v>
      </c>
      <c r="D257" s="357" t="s">
        <v>256</v>
      </c>
      <c r="E257" s="358" t="s">
        <v>584</v>
      </c>
      <c r="F257" s="359">
        <v>8400</v>
      </c>
    </row>
    <row r="258" spans="1:6" s="2" customFormat="1">
      <c r="A258" s="360" t="s">
        <v>27</v>
      </c>
      <c r="B258" s="356">
        <v>1</v>
      </c>
      <c r="C258" s="356">
        <v>13</v>
      </c>
      <c r="D258" s="357" t="s">
        <v>256</v>
      </c>
      <c r="E258" s="358" t="s">
        <v>5</v>
      </c>
      <c r="F258" s="359">
        <v>8400</v>
      </c>
    </row>
    <row r="259" spans="1:6" s="2" customFormat="1">
      <c r="A259" s="360" t="s">
        <v>26</v>
      </c>
      <c r="B259" s="356">
        <v>1</v>
      </c>
      <c r="C259" s="356">
        <v>13</v>
      </c>
      <c r="D259" s="357" t="s">
        <v>256</v>
      </c>
      <c r="E259" s="358" t="s">
        <v>6</v>
      </c>
      <c r="F259" s="359">
        <v>8400</v>
      </c>
    </row>
    <row r="260" spans="1:6" s="2" customFormat="1">
      <c r="A260" s="360" t="s">
        <v>179</v>
      </c>
      <c r="B260" s="356">
        <v>1</v>
      </c>
      <c r="C260" s="356">
        <v>13</v>
      </c>
      <c r="D260" s="357" t="s">
        <v>257</v>
      </c>
      <c r="E260" s="358" t="s">
        <v>584</v>
      </c>
      <c r="F260" s="359">
        <v>4100</v>
      </c>
    </row>
    <row r="261" spans="1:6" s="2" customFormat="1">
      <c r="A261" s="360" t="s">
        <v>27</v>
      </c>
      <c r="B261" s="356">
        <v>1</v>
      </c>
      <c r="C261" s="356">
        <v>13</v>
      </c>
      <c r="D261" s="357" t="s">
        <v>257</v>
      </c>
      <c r="E261" s="358" t="s">
        <v>5</v>
      </c>
      <c r="F261" s="359">
        <v>4100</v>
      </c>
    </row>
    <row r="262" spans="1:6" s="2" customFormat="1">
      <c r="A262" s="360" t="s">
        <v>26</v>
      </c>
      <c r="B262" s="356">
        <v>1</v>
      </c>
      <c r="C262" s="356">
        <v>13</v>
      </c>
      <c r="D262" s="357" t="s">
        <v>257</v>
      </c>
      <c r="E262" s="358" t="s">
        <v>6</v>
      </c>
      <c r="F262" s="359">
        <v>4100</v>
      </c>
    </row>
    <row r="263" spans="1:6" s="2" customFormat="1">
      <c r="A263" s="360" t="s">
        <v>177</v>
      </c>
      <c r="B263" s="356">
        <v>1</v>
      </c>
      <c r="C263" s="356">
        <v>13</v>
      </c>
      <c r="D263" s="357" t="s">
        <v>339</v>
      </c>
      <c r="E263" s="358" t="s">
        <v>584</v>
      </c>
      <c r="F263" s="359">
        <v>2300</v>
      </c>
    </row>
    <row r="264" spans="1:6" s="2" customFormat="1" ht="39.6">
      <c r="A264" s="360" t="s">
        <v>340</v>
      </c>
      <c r="B264" s="356">
        <v>1</v>
      </c>
      <c r="C264" s="356">
        <v>13</v>
      </c>
      <c r="D264" s="357" t="s">
        <v>341</v>
      </c>
      <c r="E264" s="358" t="s">
        <v>584</v>
      </c>
      <c r="F264" s="359">
        <v>2300</v>
      </c>
    </row>
    <row r="265" spans="1:6" s="9" customFormat="1">
      <c r="A265" s="360" t="s">
        <v>120</v>
      </c>
      <c r="B265" s="356">
        <v>1</v>
      </c>
      <c r="C265" s="356">
        <v>13</v>
      </c>
      <c r="D265" s="357" t="s">
        <v>342</v>
      </c>
      <c r="E265" s="358" t="s">
        <v>584</v>
      </c>
      <c r="F265" s="359">
        <v>2300</v>
      </c>
    </row>
    <row r="266" spans="1:6" s="2" customFormat="1">
      <c r="A266" s="360" t="s">
        <v>524</v>
      </c>
      <c r="B266" s="356">
        <v>1</v>
      </c>
      <c r="C266" s="356">
        <v>13</v>
      </c>
      <c r="D266" s="357" t="s">
        <v>342</v>
      </c>
      <c r="E266" s="358" t="s">
        <v>20</v>
      </c>
      <c r="F266" s="359">
        <v>2300</v>
      </c>
    </row>
    <row r="267" spans="1:6" s="2" customFormat="1">
      <c r="A267" s="360" t="s">
        <v>36</v>
      </c>
      <c r="B267" s="356">
        <v>1</v>
      </c>
      <c r="C267" s="356">
        <v>13</v>
      </c>
      <c r="D267" s="357" t="s">
        <v>342</v>
      </c>
      <c r="E267" s="358" t="s">
        <v>19</v>
      </c>
      <c r="F267" s="359">
        <v>2300</v>
      </c>
    </row>
    <row r="268" spans="1:6" s="9" customFormat="1">
      <c r="A268" s="360" t="s">
        <v>86</v>
      </c>
      <c r="B268" s="356">
        <v>1</v>
      </c>
      <c r="C268" s="356">
        <v>13</v>
      </c>
      <c r="D268" s="357" t="s">
        <v>258</v>
      </c>
      <c r="E268" s="358" t="s">
        <v>584</v>
      </c>
      <c r="F268" s="359">
        <v>5256.2</v>
      </c>
    </row>
    <row r="269" spans="1:6" s="2" customFormat="1">
      <c r="A269" s="360" t="s">
        <v>1047</v>
      </c>
      <c r="B269" s="356">
        <v>1</v>
      </c>
      <c r="C269" s="356">
        <v>13</v>
      </c>
      <c r="D269" s="357" t="s">
        <v>1048</v>
      </c>
      <c r="E269" s="358" t="s">
        <v>584</v>
      </c>
      <c r="F269" s="359">
        <v>5256.2</v>
      </c>
    </row>
    <row r="270" spans="1:6" s="2" customFormat="1">
      <c r="A270" s="360" t="s">
        <v>30</v>
      </c>
      <c r="B270" s="356">
        <v>1</v>
      </c>
      <c r="C270" s="356">
        <v>13</v>
      </c>
      <c r="D270" s="357" t="s">
        <v>1048</v>
      </c>
      <c r="E270" s="358" t="s">
        <v>4</v>
      </c>
      <c r="F270" s="359">
        <v>5256.2</v>
      </c>
    </row>
    <row r="271" spans="1:6" s="2" customFormat="1">
      <c r="A271" s="360" t="s">
        <v>29</v>
      </c>
      <c r="B271" s="356">
        <v>1</v>
      </c>
      <c r="C271" s="356">
        <v>13</v>
      </c>
      <c r="D271" s="357" t="s">
        <v>1048</v>
      </c>
      <c r="E271" s="358" t="s">
        <v>28</v>
      </c>
      <c r="F271" s="359">
        <v>5256.2</v>
      </c>
    </row>
    <row r="272" spans="1:6" s="2" customFormat="1">
      <c r="A272" s="428" t="s">
        <v>155</v>
      </c>
      <c r="B272" s="429">
        <v>2</v>
      </c>
      <c r="C272" s="429">
        <v>0</v>
      </c>
      <c r="D272" s="430" t="s">
        <v>584</v>
      </c>
      <c r="E272" s="431" t="s">
        <v>584</v>
      </c>
      <c r="F272" s="432">
        <v>1565</v>
      </c>
    </row>
    <row r="273" spans="1:6" s="2" customFormat="1">
      <c r="A273" s="433" t="s">
        <v>156</v>
      </c>
      <c r="B273" s="434">
        <v>2</v>
      </c>
      <c r="C273" s="434">
        <v>4</v>
      </c>
      <c r="D273" s="435" t="s">
        <v>584</v>
      </c>
      <c r="E273" s="436" t="s">
        <v>584</v>
      </c>
      <c r="F273" s="437">
        <v>1565</v>
      </c>
    </row>
    <row r="274" spans="1:6" s="2" customFormat="1">
      <c r="A274" s="360" t="s">
        <v>58</v>
      </c>
      <c r="B274" s="356">
        <v>2</v>
      </c>
      <c r="C274" s="356">
        <v>4</v>
      </c>
      <c r="D274" s="357" t="s">
        <v>229</v>
      </c>
      <c r="E274" s="358" t="s">
        <v>584</v>
      </c>
      <c r="F274" s="359">
        <v>1565</v>
      </c>
    </row>
    <row r="275" spans="1:6" s="2" customFormat="1" ht="26.4">
      <c r="A275" s="360" t="s">
        <v>157</v>
      </c>
      <c r="B275" s="356">
        <v>2</v>
      </c>
      <c r="C275" s="356">
        <v>4</v>
      </c>
      <c r="D275" s="357" t="s">
        <v>259</v>
      </c>
      <c r="E275" s="358" t="s">
        <v>584</v>
      </c>
      <c r="F275" s="359">
        <v>1500</v>
      </c>
    </row>
    <row r="276" spans="1:6" s="2" customFormat="1" ht="26.4">
      <c r="A276" s="360" t="s">
        <v>260</v>
      </c>
      <c r="B276" s="356">
        <v>2</v>
      </c>
      <c r="C276" s="356">
        <v>4</v>
      </c>
      <c r="D276" s="357" t="s">
        <v>261</v>
      </c>
      <c r="E276" s="358" t="s">
        <v>584</v>
      </c>
      <c r="F276" s="359">
        <v>1500</v>
      </c>
    </row>
    <row r="277" spans="1:6" s="2" customFormat="1">
      <c r="A277" s="360" t="s">
        <v>158</v>
      </c>
      <c r="B277" s="356">
        <v>2</v>
      </c>
      <c r="C277" s="356">
        <v>4</v>
      </c>
      <c r="D277" s="357" t="s">
        <v>262</v>
      </c>
      <c r="E277" s="358" t="s">
        <v>584</v>
      </c>
      <c r="F277" s="359">
        <v>1500</v>
      </c>
    </row>
    <row r="278" spans="1:6" s="2" customFormat="1">
      <c r="A278" s="360" t="s">
        <v>524</v>
      </c>
      <c r="B278" s="356">
        <v>2</v>
      </c>
      <c r="C278" s="356">
        <v>4</v>
      </c>
      <c r="D278" s="357" t="s">
        <v>262</v>
      </c>
      <c r="E278" s="358" t="s">
        <v>20</v>
      </c>
      <c r="F278" s="359">
        <v>1500</v>
      </c>
    </row>
    <row r="279" spans="1:6" s="2" customFormat="1">
      <c r="A279" s="360" t="s">
        <v>36</v>
      </c>
      <c r="B279" s="356">
        <v>2</v>
      </c>
      <c r="C279" s="356">
        <v>4</v>
      </c>
      <c r="D279" s="357" t="s">
        <v>262</v>
      </c>
      <c r="E279" s="358" t="s">
        <v>19</v>
      </c>
      <c r="F279" s="359">
        <v>1500</v>
      </c>
    </row>
    <row r="280" spans="1:6" s="2" customFormat="1">
      <c r="A280" s="360" t="s">
        <v>159</v>
      </c>
      <c r="B280" s="356">
        <v>2</v>
      </c>
      <c r="C280" s="356">
        <v>4</v>
      </c>
      <c r="D280" s="357" t="s">
        <v>263</v>
      </c>
      <c r="E280" s="358" t="s">
        <v>584</v>
      </c>
      <c r="F280" s="359">
        <v>65</v>
      </c>
    </row>
    <row r="281" spans="1:6" s="2" customFormat="1" ht="26.4">
      <c r="A281" s="360" t="s">
        <v>264</v>
      </c>
      <c r="B281" s="356">
        <v>2</v>
      </c>
      <c r="C281" s="356">
        <v>4</v>
      </c>
      <c r="D281" s="357" t="s">
        <v>265</v>
      </c>
      <c r="E281" s="358" t="s">
        <v>584</v>
      </c>
      <c r="F281" s="359">
        <v>15</v>
      </c>
    </row>
    <row r="282" spans="1:6" s="9" customFormat="1" ht="26.4">
      <c r="A282" s="360" t="s">
        <v>266</v>
      </c>
      <c r="B282" s="356">
        <v>2</v>
      </c>
      <c r="C282" s="356">
        <v>4</v>
      </c>
      <c r="D282" s="357" t="s">
        <v>267</v>
      </c>
      <c r="E282" s="358" t="s">
        <v>584</v>
      </c>
      <c r="F282" s="359">
        <v>15</v>
      </c>
    </row>
    <row r="283" spans="1:6" s="2" customFormat="1">
      <c r="A283" s="360" t="s">
        <v>524</v>
      </c>
      <c r="B283" s="356">
        <v>2</v>
      </c>
      <c r="C283" s="356">
        <v>4</v>
      </c>
      <c r="D283" s="357" t="s">
        <v>267</v>
      </c>
      <c r="E283" s="358" t="s">
        <v>20</v>
      </c>
      <c r="F283" s="359">
        <v>15</v>
      </c>
    </row>
    <row r="284" spans="1:6" s="2" customFormat="1">
      <c r="A284" s="360" t="s">
        <v>36</v>
      </c>
      <c r="B284" s="356">
        <v>2</v>
      </c>
      <c r="C284" s="356">
        <v>4</v>
      </c>
      <c r="D284" s="357" t="s">
        <v>267</v>
      </c>
      <c r="E284" s="358" t="s">
        <v>19</v>
      </c>
      <c r="F284" s="359">
        <v>15</v>
      </c>
    </row>
    <row r="285" spans="1:6" s="2" customFormat="1" ht="26.4">
      <c r="A285" s="360" t="s">
        <v>271</v>
      </c>
      <c r="B285" s="356">
        <v>2</v>
      </c>
      <c r="C285" s="356">
        <v>4</v>
      </c>
      <c r="D285" s="357" t="s">
        <v>272</v>
      </c>
      <c r="E285" s="358" t="s">
        <v>584</v>
      </c>
      <c r="F285" s="359">
        <v>50</v>
      </c>
    </row>
    <row r="286" spans="1:6" s="9" customFormat="1" ht="26.4">
      <c r="A286" s="360" t="s">
        <v>273</v>
      </c>
      <c r="B286" s="356">
        <v>2</v>
      </c>
      <c r="C286" s="356">
        <v>4</v>
      </c>
      <c r="D286" s="357" t="s">
        <v>274</v>
      </c>
      <c r="E286" s="358" t="s">
        <v>584</v>
      </c>
      <c r="F286" s="359">
        <v>50</v>
      </c>
    </row>
    <row r="287" spans="1:6" s="2" customFormat="1">
      <c r="A287" s="360" t="s">
        <v>524</v>
      </c>
      <c r="B287" s="356">
        <v>2</v>
      </c>
      <c r="C287" s="356">
        <v>4</v>
      </c>
      <c r="D287" s="357" t="s">
        <v>274</v>
      </c>
      <c r="E287" s="358" t="s">
        <v>20</v>
      </c>
      <c r="F287" s="359">
        <v>50</v>
      </c>
    </row>
    <row r="288" spans="1:6" s="2" customFormat="1">
      <c r="A288" s="360" t="s">
        <v>36</v>
      </c>
      <c r="B288" s="356">
        <v>2</v>
      </c>
      <c r="C288" s="356">
        <v>4</v>
      </c>
      <c r="D288" s="357" t="s">
        <v>274</v>
      </c>
      <c r="E288" s="358" t="s">
        <v>19</v>
      </c>
      <c r="F288" s="359">
        <v>50</v>
      </c>
    </row>
    <row r="289" spans="1:6" s="2" customFormat="1" ht="39.6" customHeight="1">
      <c r="A289" s="428" t="s">
        <v>160</v>
      </c>
      <c r="B289" s="429">
        <v>3</v>
      </c>
      <c r="C289" s="429">
        <v>0</v>
      </c>
      <c r="D289" s="430" t="s">
        <v>584</v>
      </c>
      <c r="E289" s="431" t="s">
        <v>584</v>
      </c>
      <c r="F289" s="432">
        <v>12835.2</v>
      </c>
    </row>
    <row r="290" spans="1:6" s="2" customFormat="1" ht="26.4">
      <c r="A290" s="433" t="s">
        <v>161</v>
      </c>
      <c r="B290" s="434">
        <v>3</v>
      </c>
      <c r="C290" s="434">
        <v>9</v>
      </c>
      <c r="D290" s="435" t="s">
        <v>584</v>
      </c>
      <c r="E290" s="436" t="s">
        <v>584</v>
      </c>
      <c r="F290" s="437">
        <v>10435.200000000001</v>
      </c>
    </row>
    <row r="291" spans="1:6" s="2" customFormat="1">
      <c r="A291" s="360" t="s">
        <v>58</v>
      </c>
      <c r="B291" s="356">
        <v>3</v>
      </c>
      <c r="C291" s="356">
        <v>9</v>
      </c>
      <c r="D291" s="357" t="s">
        <v>229</v>
      </c>
      <c r="E291" s="358" t="s">
        <v>584</v>
      </c>
      <c r="F291" s="359">
        <v>8435.2000000000007</v>
      </c>
    </row>
    <row r="292" spans="1:6" s="2" customFormat="1" ht="26.4">
      <c r="A292" s="360" t="s">
        <v>157</v>
      </c>
      <c r="B292" s="356">
        <v>3</v>
      </c>
      <c r="C292" s="356">
        <v>9</v>
      </c>
      <c r="D292" s="357" t="s">
        <v>259</v>
      </c>
      <c r="E292" s="358" t="s">
        <v>584</v>
      </c>
      <c r="F292" s="359">
        <v>8435.2000000000007</v>
      </c>
    </row>
    <row r="293" spans="1:6" s="2" customFormat="1" ht="26.4">
      <c r="A293" s="360" t="s">
        <v>501</v>
      </c>
      <c r="B293" s="356">
        <v>3</v>
      </c>
      <c r="C293" s="356">
        <v>9</v>
      </c>
      <c r="D293" s="357" t="s">
        <v>980</v>
      </c>
      <c r="E293" s="358" t="s">
        <v>584</v>
      </c>
      <c r="F293" s="359">
        <v>8435.2000000000007</v>
      </c>
    </row>
    <row r="294" spans="1:6" s="2" customFormat="1">
      <c r="A294" s="360" t="s">
        <v>503</v>
      </c>
      <c r="B294" s="356">
        <v>3</v>
      </c>
      <c r="C294" s="356">
        <v>9</v>
      </c>
      <c r="D294" s="357" t="s">
        <v>981</v>
      </c>
      <c r="E294" s="358" t="s">
        <v>584</v>
      </c>
      <c r="F294" s="359">
        <v>8155.2</v>
      </c>
    </row>
    <row r="295" spans="1:6" s="9" customFormat="1" ht="26.4">
      <c r="A295" s="360" t="s">
        <v>34</v>
      </c>
      <c r="B295" s="356">
        <v>3</v>
      </c>
      <c r="C295" s="356">
        <v>9</v>
      </c>
      <c r="D295" s="357" t="s">
        <v>981</v>
      </c>
      <c r="E295" s="358" t="s">
        <v>33</v>
      </c>
      <c r="F295" s="359">
        <v>8155.2</v>
      </c>
    </row>
    <row r="296" spans="1:6" s="2" customFormat="1">
      <c r="A296" s="360" t="s">
        <v>32</v>
      </c>
      <c r="B296" s="356">
        <v>3</v>
      </c>
      <c r="C296" s="356">
        <v>9</v>
      </c>
      <c r="D296" s="357" t="s">
        <v>981</v>
      </c>
      <c r="E296" s="358" t="s">
        <v>31</v>
      </c>
      <c r="F296" s="359">
        <v>8155.2</v>
      </c>
    </row>
    <row r="297" spans="1:6" s="9" customFormat="1">
      <c r="A297" s="360" t="s">
        <v>35</v>
      </c>
      <c r="B297" s="356">
        <v>3</v>
      </c>
      <c r="C297" s="356">
        <v>9</v>
      </c>
      <c r="D297" s="357" t="s">
        <v>982</v>
      </c>
      <c r="E297" s="358" t="s">
        <v>584</v>
      </c>
      <c r="F297" s="359">
        <v>280</v>
      </c>
    </row>
    <row r="298" spans="1:6" s="2" customFormat="1">
      <c r="A298" s="360" t="s">
        <v>524</v>
      </c>
      <c r="B298" s="356">
        <v>3</v>
      </c>
      <c r="C298" s="356">
        <v>9</v>
      </c>
      <c r="D298" s="357" t="s">
        <v>982</v>
      </c>
      <c r="E298" s="358" t="s">
        <v>20</v>
      </c>
      <c r="F298" s="359">
        <v>275.2</v>
      </c>
    </row>
    <row r="299" spans="1:6" s="2" customFormat="1">
      <c r="A299" s="360" t="s">
        <v>36</v>
      </c>
      <c r="B299" s="356">
        <v>3</v>
      </c>
      <c r="C299" s="356">
        <v>9</v>
      </c>
      <c r="D299" s="357" t="s">
        <v>982</v>
      </c>
      <c r="E299" s="358" t="s">
        <v>19</v>
      </c>
      <c r="F299" s="359">
        <v>275.2</v>
      </c>
    </row>
    <row r="300" spans="1:6" s="9" customFormat="1" ht="15.75" customHeight="1">
      <c r="A300" s="360" t="s">
        <v>30</v>
      </c>
      <c r="B300" s="356">
        <v>3</v>
      </c>
      <c r="C300" s="356">
        <v>9</v>
      </c>
      <c r="D300" s="357" t="s">
        <v>982</v>
      </c>
      <c r="E300" s="358" t="s">
        <v>4</v>
      </c>
      <c r="F300" s="359">
        <v>4.8</v>
      </c>
    </row>
    <row r="301" spans="1:6" s="2" customFormat="1">
      <c r="A301" s="360" t="s">
        <v>29</v>
      </c>
      <c r="B301" s="356">
        <v>3</v>
      </c>
      <c r="C301" s="356">
        <v>9</v>
      </c>
      <c r="D301" s="357" t="s">
        <v>982</v>
      </c>
      <c r="E301" s="358" t="s">
        <v>28</v>
      </c>
      <c r="F301" s="359">
        <v>4.8</v>
      </c>
    </row>
    <row r="302" spans="1:6" s="2" customFormat="1">
      <c r="A302" s="360" t="s">
        <v>86</v>
      </c>
      <c r="B302" s="356">
        <v>3</v>
      </c>
      <c r="C302" s="356">
        <v>9</v>
      </c>
      <c r="D302" s="357" t="s">
        <v>258</v>
      </c>
      <c r="E302" s="358" t="s">
        <v>584</v>
      </c>
      <c r="F302" s="359">
        <v>2000</v>
      </c>
    </row>
    <row r="303" spans="1:6" s="2" customFormat="1">
      <c r="A303" s="360" t="s">
        <v>503</v>
      </c>
      <c r="B303" s="356">
        <v>3</v>
      </c>
      <c r="C303" s="356">
        <v>9</v>
      </c>
      <c r="D303" s="357" t="s">
        <v>560</v>
      </c>
      <c r="E303" s="358" t="s">
        <v>584</v>
      </c>
      <c r="F303" s="359">
        <v>2000</v>
      </c>
    </row>
    <row r="304" spans="1:6" s="2" customFormat="1">
      <c r="A304" s="360" t="s">
        <v>27</v>
      </c>
      <c r="B304" s="356">
        <v>3</v>
      </c>
      <c r="C304" s="356">
        <v>9</v>
      </c>
      <c r="D304" s="357" t="s">
        <v>560</v>
      </c>
      <c r="E304" s="358" t="s">
        <v>5</v>
      </c>
      <c r="F304" s="359">
        <v>2000</v>
      </c>
    </row>
    <row r="305" spans="1:6" s="2" customFormat="1">
      <c r="A305" s="360" t="s">
        <v>26</v>
      </c>
      <c r="B305" s="356">
        <v>3</v>
      </c>
      <c r="C305" s="356">
        <v>9</v>
      </c>
      <c r="D305" s="357" t="s">
        <v>560</v>
      </c>
      <c r="E305" s="358" t="s">
        <v>6</v>
      </c>
      <c r="F305" s="359">
        <v>2000</v>
      </c>
    </row>
    <row r="306" spans="1:6" s="2" customFormat="1" ht="13.95" customHeight="1">
      <c r="A306" s="433" t="s">
        <v>517</v>
      </c>
      <c r="B306" s="434">
        <v>3</v>
      </c>
      <c r="C306" s="434">
        <v>14</v>
      </c>
      <c r="D306" s="435" t="s">
        <v>584</v>
      </c>
      <c r="E306" s="436" t="s">
        <v>584</v>
      </c>
      <c r="F306" s="437">
        <v>2400</v>
      </c>
    </row>
    <row r="307" spans="1:6" s="2" customFormat="1">
      <c r="A307" s="360" t="s">
        <v>58</v>
      </c>
      <c r="B307" s="356">
        <v>3</v>
      </c>
      <c r="C307" s="356">
        <v>14</v>
      </c>
      <c r="D307" s="357" t="s">
        <v>229</v>
      </c>
      <c r="E307" s="358" t="s">
        <v>584</v>
      </c>
      <c r="F307" s="359">
        <v>2400</v>
      </c>
    </row>
    <row r="308" spans="1:6" s="2" customFormat="1">
      <c r="A308" s="360" t="s">
        <v>57</v>
      </c>
      <c r="B308" s="356">
        <v>3</v>
      </c>
      <c r="C308" s="356">
        <v>14</v>
      </c>
      <c r="D308" s="357" t="s">
        <v>294</v>
      </c>
      <c r="E308" s="358" t="s">
        <v>584</v>
      </c>
      <c r="F308" s="359">
        <v>2400</v>
      </c>
    </row>
    <row r="309" spans="1:6" s="2" customFormat="1" ht="39.6">
      <c r="A309" s="360" t="s">
        <v>295</v>
      </c>
      <c r="B309" s="356">
        <v>3</v>
      </c>
      <c r="C309" s="356">
        <v>14</v>
      </c>
      <c r="D309" s="357" t="s">
        <v>296</v>
      </c>
      <c r="E309" s="358" t="s">
        <v>584</v>
      </c>
      <c r="F309" s="359">
        <v>600</v>
      </c>
    </row>
    <row r="310" spans="1:6" s="9" customFormat="1">
      <c r="A310" s="360" t="s">
        <v>521</v>
      </c>
      <c r="B310" s="356">
        <v>3</v>
      </c>
      <c r="C310" s="356">
        <v>14</v>
      </c>
      <c r="D310" s="357" t="s">
        <v>297</v>
      </c>
      <c r="E310" s="358" t="s">
        <v>584</v>
      </c>
      <c r="F310" s="359">
        <v>600</v>
      </c>
    </row>
    <row r="311" spans="1:6" s="2" customFormat="1">
      <c r="A311" s="360" t="s">
        <v>524</v>
      </c>
      <c r="B311" s="356">
        <v>3</v>
      </c>
      <c r="C311" s="356">
        <v>14</v>
      </c>
      <c r="D311" s="357" t="s">
        <v>297</v>
      </c>
      <c r="E311" s="358" t="s">
        <v>20</v>
      </c>
      <c r="F311" s="359">
        <v>600</v>
      </c>
    </row>
    <row r="312" spans="1:6" s="2" customFormat="1">
      <c r="A312" s="360" t="s">
        <v>36</v>
      </c>
      <c r="B312" s="356">
        <v>3</v>
      </c>
      <c r="C312" s="356">
        <v>14</v>
      </c>
      <c r="D312" s="357" t="s">
        <v>297</v>
      </c>
      <c r="E312" s="358" t="s">
        <v>19</v>
      </c>
      <c r="F312" s="359">
        <v>600</v>
      </c>
    </row>
    <row r="313" spans="1:6" s="9" customFormat="1">
      <c r="A313" s="360" t="s">
        <v>697</v>
      </c>
      <c r="B313" s="356">
        <v>3</v>
      </c>
      <c r="C313" s="356">
        <v>14</v>
      </c>
      <c r="D313" s="357" t="s">
        <v>611</v>
      </c>
      <c r="E313" s="358" t="s">
        <v>584</v>
      </c>
      <c r="F313" s="359">
        <v>1800</v>
      </c>
    </row>
    <row r="314" spans="1:6" s="2" customFormat="1">
      <c r="A314" s="360" t="s">
        <v>613</v>
      </c>
      <c r="B314" s="356">
        <v>3</v>
      </c>
      <c r="C314" s="356">
        <v>14</v>
      </c>
      <c r="D314" s="357" t="s">
        <v>612</v>
      </c>
      <c r="E314" s="358" t="s">
        <v>584</v>
      </c>
      <c r="F314" s="359">
        <v>1200</v>
      </c>
    </row>
    <row r="315" spans="1:6" s="2" customFormat="1" ht="13.95" customHeight="1">
      <c r="A315" s="360" t="s">
        <v>524</v>
      </c>
      <c r="B315" s="356">
        <v>3</v>
      </c>
      <c r="C315" s="356">
        <v>14</v>
      </c>
      <c r="D315" s="357" t="s">
        <v>612</v>
      </c>
      <c r="E315" s="358" t="s">
        <v>20</v>
      </c>
      <c r="F315" s="359">
        <v>1200</v>
      </c>
    </row>
    <row r="316" spans="1:6" s="2" customFormat="1" ht="13.95" customHeight="1">
      <c r="A316" s="360" t="s">
        <v>36</v>
      </c>
      <c r="B316" s="356">
        <v>3</v>
      </c>
      <c r="C316" s="356">
        <v>14</v>
      </c>
      <c r="D316" s="357" t="s">
        <v>612</v>
      </c>
      <c r="E316" s="358" t="s">
        <v>19</v>
      </c>
      <c r="F316" s="359">
        <v>1200</v>
      </c>
    </row>
    <row r="317" spans="1:6" s="2" customFormat="1">
      <c r="A317" s="360" t="s">
        <v>970</v>
      </c>
      <c r="B317" s="356">
        <v>3</v>
      </c>
      <c r="C317" s="356">
        <v>14</v>
      </c>
      <c r="D317" s="357" t="s">
        <v>615</v>
      </c>
      <c r="E317" s="358" t="s">
        <v>584</v>
      </c>
      <c r="F317" s="359">
        <v>600</v>
      </c>
    </row>
    <row r="318" spans="1:6" s="2" customFormat="1">
      <c r="A318" s="360" t="s">
        <v>524</v>
      </c>
      <c r="B318" s="356">
        <v>3</v>
      </c>
      <c r="C318" s="356">
        <v>14</v>
      </c>
      <c r="D318" s="357" t="s">
        <v>615</v>
      </c>
      <c r="E318" s="358" t="s">
        <v>20</v>
      </c>
      <c r="F318" s="359">
        <v>600</v>
      </c>
    </row>
    <row r="319" spans="1:6" s="2" customFormat="1">
      <c r="A319" s="360" t="s">
        <v>36</v>
      </c>
      <c r="B319" s="356">
        <v>3</v>
      </c>
      <c r="C319" s="356">
        <v>14</v>
      </c>
      <c r="D319" s="357" t="s">
        <v>615</v>
      </c>
      <c r="E319" s="358" t="s">
        <v>19</v>
      </c>
      <c r="F319" s="359">
        <v>600</v>
      </c>
    </row>
    <row r="320" spans="1:6" s="2" customFormat="1">
      <c r="A320" s="428" t="s">
        <v>74</v>
      </c>
      <c r="B320" s="429">
        <v>4</v>
      </c>
      <c r="C320" s="429">
        <v>0</v>
      </c>
      <c r="D320" s="430" t="s">
        <v>584</v>
      </c>
      <c r="E320" s="431" t="s">
        <v>584</v>
      </c>
      <c r="F320" s="432">
        <v>124328.3</v>
      </c>
    </row>
    <row r="321" spans="1:6" s="2" customFormat="1">
      <c r="A321" s="433" t="s">
        <v>108</v>
      </c>
      <c r="B321" s="434">
        <v>4</v>
      </c>
      <c r="C321" s="434">
        <v>8</v>
      </c>
      <c r="D321" s="435" t="s">
        <v>584</v>
      </c>
      <c r="E321" s="436" t="s">
        <v>584</v>
      </c>
      <c r="F321" s="437">
        <v>28860</v>
      </c>
    </row>
    <row r="322" spans="1:6" s="2" customFormat="1" ht="26.4">
      <c r="A322" s="360" t="s">
        <v>67</v>
      </c>
      <c r="B322" s="356">
        <v>4</v>
      </c>
      <c r="C322" s="356">
        <v>8</v>
      </c>
      <c r="D322" s="357" t="s">
        <v>275</v>
      </c>
      <c r="E322" s="358" t="s">
        <v>584</v>
      </c>
      <c r="F322" s="359">
        <v>27900</v>
      </c>
    </row>
    <row r="323" spans="1:6" s="2" customFormat="1" ht="26.4" customHeight="1">
      <c r="A323" s="360" t="s">
        <v>109</v>
      </c>
      <c r="B323" s="356">
        <v>4</v>
      </c>
      <c r="C323" s="356">
        <v>8</v>
      </c>
      <c r="D323" s="357" t="s">
        <v>276</v>
      </c>
      <c r="E323" s="358" t="s">
        <v>584</v>
      </c>
      <c r="F323" s="359">
        <v>27900</v>
      </c>
    </row>
    <row r="324" spans="1:6" s="2" customFormat="1" ht="26.4">
      <c r="A324" s="360" t="s">
        <v>278</v>
      </c>
      <c r="B324" s="356">
        <v>4</v>
      </c>
      <c r="C324" s="356">
        <v>8</v>
      </c>
      <c r="D324" s="357" t="s">
        <v>277</v>
      </c>
      <c r="E324" s="358" t="s">
        <v>584</v>
      </c>
      <c r="F324" s="359">
        <v>27900</v>
      </c>
    </row>
    <row r="325" spans="1:6" s="2" customFormat="1" ht="39.6" customHeight="1">
      <c r="A325" s="360" t="s">
        <v>278</v>
      </c>
      <c r="B325" s="356">
        <v>4</v>
      </c>
      <c r="C325" s="356">
        <v>8</v>
      </c>
      <c r="D325" s="357" t="s">
        <v>279</v>
      </c>
      <c r="E325" s="358" t="s">
        <v>584</v>
      </c>
      <c r="F325" s="359">
        <v>27900</v>
      </c>
    </row>
    <row r="326" spans="1:6" s="2" customFormat="1">
      <c r="A326" s="360" t="s">
        <v>524</v>
      </c>
      <c r="B326" s="356">
        <v>4</v>
      </c>
      <c r="C326" s="356">
        <v>8</v>
      </c>
      <c r="D326" s="357" t="s">
        <v>279</v>
      </c>
      <c r="E326" s="358" t="s">
        <v>20</v>
      </c>
      <c r="F326" s="359">
        <v>27900</v>
      </c>
    </row>
    <row r="327" spans="1:6" s="9" customFormat="1">
      <c r="A327" s="360" t="s">
        <v>36</v>
      </c>
      <c r="B327" s="356">
        <v>4</v>
      </c>
      <c r="C327" s="356">
        <v>8</v>
      </c>
      <c r="D327" s="357" t="s">
        <v>279</v>
      </c>
      <c r="E327" s="358" t="s">
        <v>19</v>
      </c>
      <c r="F327" s="359">
        <v>27900</v>
      </c>
    </row>
    <row r="328" spans="1:6" s="2" customFormat="1">
      <c r="A328" s="360" t="s">
        <v>163</v>
      </c>
      <c r="B328" s="356">
        <v>4</v>
      </c>
      <c r="C328" s="356">
        <v>8</v>
      </c>
      <c r="D328" s="357" t="s">
        <v>235</v>
      </c>
      <c r="E328" s="358" t="s">
        <v>584</v>
      </c>
      <c r="F328" s="359">
        <v>960</v>
      </c>
    </row>
    <row r="329" spans="1:6" s="2" customFormat="1" ht="13.95" customHeight="1">
      <c r="A329" s="360" t="s">
        <v>164</v>
      </c>
      <c r="B329" s="356">
        <v>4</v>
      </c>
      <c r="C329" s="356">
        <v>8</v>
      </c>
      <c r="D329" s="357" t="s">
        <v>280</v>
      </c>
      <c r="E329" s="358" t="s">
        <v>584</v>
      </c>
      <c r="F329" s="359">
        <v>960</v>
      </c>
    </row>
    <row r="330" spans="1:6" s="2" customFormat="1">
      <c r="A330" s="360" t="s">
        <v>281</v>
      </c>
      <c r="B330" s="356">
        <v>4</v>
      </c>
      <c r="C330" s="356">
        <v>8</v>
      </c>
      <c r="D330" s="357" t="s">
        <v>282</v>
      </c>
      <c r="E330" s="358" t="s">
        <v>584</v>
      </c>
      <c r="F330" s="359">
        <v>460</v>
      </c>
    </row>
    <row r="331" spans="1:6" s="2" customFormat="1" ht="26.4">
      <c r="A331" s="360" t="s">
        <v>966</v>
      </c>
      <c r="B331" s="356">
        <v>4</v>
      </c>
      <c r="C331" s="356">
        <v>8</v>
      </c>
      <c r="D331" s="357" t="s">
        <v>715</v>
      </c>
      <c r="E331" s="358" t="s">
        <v>584</v>
      </c>
      <c r="F331" s="359">
        <v>160</v>
      </c>
    </row>
    <row r="332" spans="1:6" s="2" customFormat="1">
      <c r="A332" s="360" t="s">
        <v>524</v>
      </c>
      <c r="B332" s="356">
        <v>4</v>
      </c>
      <c r="C332" s="356">
        <v>8</v>
      </c>
      <c r="D332" s="357" t="s">
        <v>715</v>
      </c>
      <c r="E332" s="358" t="s">
        <v>20</v>
      </c>
      <c r="F332" s="359">
        <v>160</v>
      </c>
    </row>
    <row r="333" spans="1:6" s="2" customFormat="1">
      <c r="A333" s="360" t="s">
        <v>36</v>
      </c>
      <c r="B333" s="356">
        <v>4</v>
      </c>
      <c r="C333" s="356">
        <v>8</v>
      </c>
      <c r="D333" s="357" t="s">
        <v>715</v>
      </c>
      <c r="E333" s="358" t="s">
        <v>19</v>
      </c>
      <c r="F333" s="359">
        <v>160</v>
      </c>
    </row>
    <row r="334" spans="1:6" s="2" customFormat="1" ht="26.4">
      <c r="A334" s="360" t="s">
        <v>496</v>
      </c>
      <c r="B334" s="356">
        <v>4</v>
      </c>
      <c r="C334" s="356">
        <v>8</v>
      </c>
      <c r="D334" s="357" t="s">
        <v>717</v>
      </c>
      <c r="E334" s="358" t="s">
        <v>584</v>
      </c>
      <c r="F334" s="359">
        <v>300</v>
      </c>
    </row>
    <row r="335" spans="1:6" s="2" customFormat="1">
      <c r="A335" s="360" t="s">
        <v>524</v>
      </c>
      <c r="B335" s="356">
        <v>4</v>
      </c>
      <c r="C335" s="356">
        <v>8</v>
      </c>
      <c r="D335" s="357" t="s">
        <v>717</v>
      </c>
      <c r="E335" s="358" t="s">
        <v>20</v>
      </c>
      <c r="F335" s="359">
        <v>300</v>
      </c>
    </row>
    <row r="336" spans="1:6" s="2" customFormat="1">
      <c r="A336" s="360" t="s">
        <v>36</v>
      </c>
      <c r="B336" s="356">
        <v>4</v>
      </c>
      <c r="C336" s="356">
        <v>8</v>
      </c>
      <c r="D336" s="357" t="s">
        <v>717</v>
      </c>
      <c r="E336" s="358" t="s">
        <v>19</v>
      </c>
      <c r="F336" s="359">
        <v>300</v>
      </c>
    </row>
    <row r="337" spans="1:6" s="9" customFormat="1">
      <c r="A337" s="360" t="s">
        <v>352</v>
      </c>
      <c r="B337" s="356">
        <v>4</v>
      </c>
      <c r="C337" s="356">
        <v>8</v>
      </c>
      <c r="D337" s="357" t="s">
        <v>353</v>
      </c>
      <c r="E337" s="358" t="s">
        <v>584</v>
      </c>
      <c r="F337" s="359">
        <v>500</v>
      </c>
    </row>
    <row r="338" spans="1:6" s="2" customFormat="1">
      <c r="A338" s="360" t="s">
        <v>598</v>
      </c>
      <c r="B338" s="356">
        <v>4</v>
      </c>
      <c r="C338" s="356">
        <v>8</v>
      </c>
      <c r="D338" s="357" t="s">
        <v>599</v>
      </c>
      <c r="E338" s="358" t="s">
        <v>584</v>
      </c>
      <c r="F338" s="359">
        <v>500</v>
      </c>
    </row>
    <row r="339" spans="1:6" s="2" customFormat="1">
      <c r="A339" s="360" t="s">
        <v>524</v>
      </c>
      <c r="B339" s="356">
        <v>4</v>
      </c>
      <c r="C339" s="356">
        <v>8</v>
      </c>
      <c r="D339" s="357" t="s">
        <v>599</v>
      </c>
      <c r="E339" s="358" t="s">
        <v>20</v>
      </c>
      <c r="F339" s="359">
        <v>500</v>
      </c>
    </row>
    <row r="340" spans="1:6" s="9" customFormat="1">
      <c r="A340" s="360" t="s">
        <v>36</v>
      </c>
      <c r="B340" s="356">
        <v>4</v>
      </c>
      <c r="C340" s="356">
        <v>8</v>
      </c>
      <c r="D340" s="357" t="s">
        <v>599</v>
      </c>
      <c r="E340" s="358" t="s">
        <v>19</v>
      </c>
      <c r="F340" s="359">
        <v>500</v>
      </c>
    </row>
    <row r="341" spans="1:6" s="2" customFormat="1">
      <c r="A341" s="433" t="s">
        <v>946</v>
      </c>
      <c r="B341" s="434">
        <v>4</v>
      </c>
      <c r="C341" s="434">
        <v>9</v>
      </c>
      <c r="D341" s="435" t="s">
        <v>584</v>
      </c>
      <c r="E341" s="436" t="s">
        <v>584</v>
      </c>
      <c r="F341" s="437">
        <v>71054.3</v>
      </c>
    </row>
    <row r="342" spans="1:6" s="2" customFormat="1" ht="26.4">
      <c r="A342" s="360" t="s">
        <v>67</v>
      </c>
      <c r="B342" s="356">
        <v>4</v>
      </c>
      <c r="C342" s="356">
        <v>9</v>
      </c>
      <c r="D342" s="357" t="s">
        <v>275</v>
      </c>
      <c r="E342" s="358" t="s">
        <v>584</v>
      </c>
      <c r="F342" s="359">
        <v>71054.3</v>
      </c>
    </row>
    <row r="343" spans="1:6" s="9" customFormat="1">
      <c r="A343" s="360" t="s">
        <v>111</v>
      </c>
      <c r="B343" s="356">
        <v>4</v>
      </c>
      <c r="C343" s="356">
        <v>9</v>
      </c>
      <c r="D343" s="357" t="s">
        <v>283</v>
      </c>
      <c r="E343" s="358" t="s">
        <v>584</v>
      </c>
      <c r="F343" s="359">
        <v>70054.3</v>
      </c>
    </row>
    <row r="344" spans="1:6" s="2" customFormat="1" ht="26.4">
      <c r="A344" s="360" t="s">
        <v>284</v>
      </c>
      <c r="B344" s="356">
        <v>4</v>
      </c>
      <c r="C344" s="356">
        <v>9</v>
      </c>
      <c r="D344" s="357" t="s">
        <v>285</v>
      </c>
      <c r="E344" s="358" t="s">
        <v>584</v>
      </c>
      <c r="F344" s="359">
        <v>31410</v>
      </c>
    </row>
    <row r="345" spans="1:6" s="2" customFormat="1">
      <c r="A345" s="360" t="s">
        <v>1049</v>
      </c>
      <c r="B345" s="356">
        <v>4</v>
      </c>
      <c r="C345" s="356">
        <v>9</v>
      </c>
      <c r="D345" s="357" t="s">
        <v>1050</v>
      </c>
      <c r="E345" s="358" t="s">
        <v>584</v>
      </c>
      <c r="F345" s="359">
        <v>2700</v>
      </c>
    </row>
    <row r="346" spans="1:6" s="2" customFormat="1">
      <c r="A346" s="360" t="s">
        <v>524</v>
      </c>
      <c r="B346" s="356">
        <v>4</v>
      </c>
      <c r="C346" s="356">
        <v>9</v>
      </c>
      <c r="D346" s="357" t="s">
        <v>1050</v>
      </c>
      <c r="E346" s="358" t="s">
        <v>20</v>
      </c>
      <c r="F346" s="359">
        <v>2700</v>
      </c>
    </row>
    <row r="347" spans="1:6" s="2" customFormat="1">
      <c r="A347" s="360" t="s">
        <v>36</v>
      </c>
      <c r="B347" s="356">
        <v>4</v>
      </c>
      <c r="C347" s="356">
        <v>9</v>
      </c>
      <c r="D347" s="357" t="s">
        <v>1050</v>
      </c>
      <c r="E347" s="358" t="s">
        <v>19</v>
      </c>
      <c r="F347" s="359">
        <v>2700</v>
      </c>
    </row>
    <row r="348" spans="1:6" s="2" customFormat="1">
      <c r="A348" s="360" t="s">
        <v>286</v>
      </c>
      <c r="B348" s="356">
        <v>4</v>
      </c>
      <c r="C348" s="356">
        <v>9</v>
      </c>
      <c r="D348" s="357" t="s">
        <v>287</v>
      </c>
      <c r="E348" s="358" t="s">
        <v>584</v>
      </c>
      <c r="F348" s="359">
        <v>28710</v>
      </c>
    </row>
    <row r="349" spans="1:6" s="2" customFormat="1">
      <c r="A349" s="360" t="s">
        <v>524</v>
      </c>
      <c r="B349" s="356">
        <v>4</v>
      </c>
      <c r="C349" s="356">
        <v>9</v>
      </c>
      <c r="D349" s="357" t="s">
        <v>287</v>
      </c>
      <c r="E349" s="358" t="s">
        <v>20</v>
      </c>
      <c r="F349" s="359">
        <v>28710</v>
      </c>
    </row>
    <row r="350" spans="1:6" s="2" customFormat="1">
      <c r="A350" s="360" t="s">
        <v>36</v>
      </c>
      <c r="B350" s="356">
        <v>4</v>
      </c>
      <c r="C350" s="356">
        <v>9</v>
      </c>
      <c r="D350" s="357" t="s">
        <v>287</v>
      </c>
      <c r="E350" s="358" t="s">
        <v>19</v>
      </c>
      <c r="F350" s="359">
        <v>28710</v>
      </c>
    </row>
    <row r="351" spans="1:6" s="2" customFormat="1" ht="26.4">
      <c r="A351" s="360" t="s">
        <v>288</v>
      </c>
      <c r="B351" s="356">
        <v>4</v>
      </c>
      <c r="C351" s="356">
        <v>9</v>
      </c>
      <c r="D351" s="357" t="s">
        <v>289</v>
      </c>
      <c r="E351" s="358" t="s">
        <v>584</v>
      </c>
      <c r="F351" s="359">
        <v>38644.300000000003</v>
      </c>
    </row>
    <row r="352" spans="1:6" s="9" customFormat="1">
      <c r="A352" s="360" t="s">
        <v>1051</v>
      </c>
      <c r="B352" s="356">
        <v>4</v>
      </c>
      <c r="C352" s="356">
        <v>9</v>
      </c>
      <c r="D352" s="357" t="s">
        <v>1052</v>
      </c>
      <c r="E352" s="358" t="s">
        <v>584</v>
      </c>
      <c r="F352" s="359">
        <v>8054.3</v>
      </c>
    </row>
    <row r="353" spans="1:6" s="2" customFormat="1">
      <c r="A353" s="360" t="s">
        <v>524</v>
      </c>
      <c r="B353" s="356">
        <v>4</v>
      </c>
      <c r="C353" s="356">
        <v>9</v>
      </c>
      <c r="D353" s="357" t="s">
        <v>1052</v>
      </c>
      <c r="E353" s="358" t="s">
        <v>20</v>
      </c>
      <c r="F353" s="359">
        <v>8054.3</v>
      </c>
    </row>
    <row r="354" spans="1:6" s="2" customFormat="1">
      <c r="A354" s="360" t="s">
        <v>36</v>
      </c>
      <c r="B354" s="356">
        <v>4</v>
      </c>
      <c r="C354" s="356">
        <v>9</v>
      </c>
      <c r="D354" s="357" t="s">
        <v>1052</v>
      </c>
      <c r="E354" s="358" t="s">
        <v>19</v>
      </c>
      <c r="F354" s="359">
        <v>8054.3</v>
      </c>
    </row>
    <row r="355" spans="1:6" s="9" customFormat="1">
      <c r="A355" s="360" t="s">
        <v>112</v>
      </c>
      <c r="B355" s="356">
        <v>4</v>
      </c>
      <c r="C355" s="356">
        <v>9</v>
      </c>
      <c r="D355" s="357" t="s">
        <v>290</v>
      </c>
      <c r="E355" s="358" t="s">
        <v>584</v>
      </c>
      <c r="F355" s="359">
        <v>29090</v>
      </c>
    </row>
    <row r="356" spans="1:6" s="2" customFormat="1">
      <c r="A356" s="360" t="s">
        <v>524</v>
      </c>
      <c r="B356" s="356">
        <v>4</v>
      </c>
      <c r="C356" s="356">
        <v>9</v>
      </c>
      <c r="D356" s="357" t="s">
        <v>290</v>
      </c>
      <c r="E356" s="358" t="s">
        <v>20</v>
      </c>
      <c r="F356" s="359">
        <v>29090</v>
      </c>
    </row>
    <row r="357" spans="1:6" s="2" customFormat="1">
      <c r="A357" s="360" t="s">
        <v>36</v>
      </c>
      <c r="B357" s="356">
        <v>4</v>
      </c>
      <c r="C357" s="356">
        <v>9</v>
      </c>
      <c r="D357" s="357" t="s">
        <v>290</v>
      </c>
      <c r="E357" s="358" t="s">
        <v>19</v>
      </c>
      <c r="F357" s="359">
        <v>29090</v>
      </c>
    </row>
    <row r="358" spans="1:6" s="9" customFormat="1" ht="26.4">
      <c r="A358" s="360" t="s">
        <v>545</v>
      </c>
      <c r="B358" s="356">
        <v>4</v>
      </c>
      <c r="C358" s="356">
        <v>9</v>
      </c>
      <c r="D358" s="357" t="s">
        <v>546</v>
      </c>
      <c r="E358" s="358" t="s">
        <v>584</v>
      </c>
      <c r="F358" s="359">
        <v>1485</v>
      </c>
    </row>
    <row r="359" spans="1:6" s="2" customFormat="1">
      <c r="A359" s="360" t="s">
        <v>524</v>
      </c>
      <c r="B359" s="356">
        <v>4</v>
      </c>
      <c r="C359" s="356">
        <v>9</v>
      </c>
      <c r="D359" s="357" t="s">
        <v>546</v>
      </c>
      <c r="E359" s="358" t="s">
        <v>20</v>
      </c>
      <c r="F359" s="359">
        <v>1485</v>
      </c>
    </row>
    <row r="360" spans="1:6" s="2" customFormat="1">
      <c r="A360" s="360" t="s">
        <v>36</v>
      </c>
      <c r="B360" s="356">
        <v>4</v>
      </c>
      <c r="C360" s="356">
        <v>9</v>
      </c>
      <c r="D360" s="357" t="s">
        <v>546</v>
      </c>
      <c r="E360" s="358" t="s">
        <v>19</v>
      </c>
      <c r="F360" s="359">
        <v>1485</v>
      </c>
    </row>
    <row r="361" spans="1:6" s="2" customFormat="1">
      <c r="A361" s="360" t="s">
        <v>1053</v>
      </c>
      <c r="B361" s="356">
        <v>4</v>
      </c>
      <c r="C361" s="356">
        <v>9</v>
      </c>
      <c r="D361" s="357" t="s">
        <v>1054</v>
      </c>
      <c r="E361" s="358" t="s">
        <v>584</v>
      </c>
      <c r="F361" s="359">
        <v>15</v>
      </c>
    </row>
    <row r="362" spans="1:6" s="2" customFormat="1">
      <c r="A362" s="360" t="s">
        <v>524</v>
      </c>
      <c r="B362" s="356">
        <v>4</v>
      </c>
      <c r="C362" s="356">
        <v>9</v>
      </c>
      <c r="D362" s="357" t="s">
        <v>1054</v>
      </c>
      <c r="E362" s="358" t="s">
        <v>20</v>
      </c>
      <c r="F362" s="359">
        <v>15</v>
      </c>
    </row>
    <row r="363" spans="1:6" s="9" customFormat="1">
      <c r="A363" s="360" t="s">
        <v>36</v>
      </c>
      <c r="B363" s="356">
        <v>4</v>
      </c>
      <c r="C363" s="356">
        <v>9</v>
      </c>
      <c r="D363" s="357" t="s">
        <v>1054</v>
      </c>
      <c r="E363" s="358" t="s">
        <v>19</v>
      </c>
      <c r="F363" s="359">
        <v>15</v>
      </c>
    </row>
    <row r="364" spans="1:6" s="2" customFormat="1">
      <c r="A364" s="360" t="s">
        <v>113</v>
      </c>
      <c r="B364" s="356">
        <v>4</v>
      </c>
      <c r="C364" s="356">
        <v>9</v>
      </c>
      <c r="D364" s="357" t="s">
        <v>291</v>
      </c>
      <c r="E364" s="358" t="s">
        <v>584</v>
      </c>
      <c r="F364" s="359">
        <v>1000</v>
      </c>
    </row>
    <row r="365" spans="1:6" s="2" customFormat="1">
      <c r="A365" s="360" t="s">
        <v>292</v>
      </c>
      <c r="B365" s="356">
        <v>4</v>
      </c>
      <c r="C365" s="356">
        <v>9</v>
      </c>
      <c r="D365" s="357" t="s">
        <v>293</v>
      </c>
      <c r="E365" s="358" t="s">
        <v>584</v>
      </c>
      <c r="F365" s="359">
        <v>1000</v>
      </c>
    </row>
    <row r="366" spans="1:6" s="2" customFormat="1">
      <c r="A366" s="360" t="s">
        <v>605</v>
      </c>
      <c r="B366" s="356">
        <v>4</v>
      </c>
      <c r="C366" s="356">
        <v>9</v>
      </c>
      <c r="D366" s="357" t="s">
        <v>625</v>
      </c>
      <c r="E366" s="358" t="s">
        <v>584</v>
      </c>
      <c r="F366" s="359">
        <v>1000</v>
      </c>
    </row>
    <row r="367" spans="1:6" s="2" customFormat="1">
      <c r="A367" s="360" t="s">
        <v>524</v>
      </c>
      <c r="B367" s="356">
        <v>4</v>
      </c>
      <c r="C367" s="356">
        <v>9</v>
      </c>
      <c r="D367" s="357" t="s">
        <v>625</v>
      </c>
      <c r="E367" s="358" t="s">
        <v>20</v>
      </c>
      <c r="F367" s="359">
        <v>1000</v>
      </c>
    </row>
    <row r="368" spans="1:6" s="2" customFormat="1">
      <c r="A368" s="360" t="s">
        <v>36</v>
      </c>
      <c r="B368" s="356">
        <v>4</v>
      </c>
      <c r="C368" s="356">
        <v>9</v>
      </c>
      <c r="D368" s="357" t="s">
        <v>625</v>
      </c>
      <c r="E368" s="358" t="s">
        <v>19</v>
      </c>
      <c r="F368" s="359">
        <v>1000</v>
      </c>
    </row>
    <row r="369" spans="1:6" s="2" customFormat="1">
      <c r="A369" s="433" t="s">
        <v>73</v>
      </c>
      <c r="B369" s="434">
        <v>4</v>
      </c>
      <c r="C369" s="434">
        <v>10</v>
      </c>
      <c r="D369" s="435" t="s">
        <v>584</v>
      </c>
      <c r="E369" s="436" t="s">
        <v>584</v>
      </c>
      <c r="F369" s="437">
        <v>13200.2</v>
      </c>
    </row>
    <row r="370" spans="1:6" s="9" customFormat="1">
      <c r="A370" s="360" t="s">
        <v>47</v>
      </c>
      <c r="B370" s="356">
        <v>4</v>
      </c>
      <c r="C370" s="356">
        <v>10</v>
      </c>
      <c r="D370" s="357" t="s">
        <v>206</v>
      </c>
      <c r="E370" s="358" t="s">
        <v>584</v>
      </c>
      <c r="F370" s="359">
        <v>13200.2</v>
      </c>
    </row>
    <row r="371" spans="1:6" s="2" customFormat="1" ht="26.4">
      <c r="A371" s="360" t="s">
        <v>72</v>
      </c>
      <c r="B371" s="356">
        <v>4</v>
      </c>
      <c r="C371" s="356">
        <v>10</v>
      </c>
      <c r="D371" s="357" t="s">
        <v>298</v>
      </c>
      <c r="E371" s="358" t="s">
        <v>584</v>
      </c>
      <c r="F371" s="359">
        <v>13200.2</v>
      </c>
    </row>
    <row r="372" spans="1:6" s="2" customFormat="1" ht="26.4">
      <c r="A372" s="360" t="s">
        <v>299</v>
      </c>
      <c r="B372" s="356">
        <v>4</v>
      </c>
      <c r="C372" s="356">
        <v>10</v>
      </c>
      <c r="D372" s="357" t="s">
        <v>300</v>
      </c>
      <c r="E372" s="358" t="s">
        <v>584</v>
      </c>
      <c r="F372" s="359">
        <v>8984</v>
      </c>
    </row>
    <row r="373" spans="1:6" s="2" customFormat="1" ht="26.4">
      <c r="A373" s="360" t="s">
        <v>93</v>
      </c>
      <c r="B373" s="356">
        <v>4</v>
      </c>
      <c r="C373" s="356">
        <v>10</v>
      </c>
      <c r="D373" s="357" t="s">
        <v>301</v>
      </c>
      <c r="E373" s="358" t="s">
        <v>584</v>
      </c>
      <c r="F373" s="359">
        <v>8984</v>
      </c>
    </row>
    <row r="374" spans="1:6" s="14" customFormat="1">
      <c r="A374" s="360" t="s">
        <v>524</v>
      </c>
      <c r="B374" s="356">
        <v>4</v>
      </c>
      <c r="C374" s="356">
        <v>10</v>
      </c>
      <c r="D374" s="357" t="s">
        <v>301</v>
      </c>
      <c r="E374" s="358" t="s">
        <v>20</v>
      </c>
      <c r="F374" s="359">
        <v>8984</v>
      </c>
    </row>
    <row r="375" spans="1:6" s="14" customFormat="1">
      <c r="A375" s="360" t="s">
        <v>36</v>
      </c>
      <c r="B375" s="356">
        <v>4</v>
      </c>
      <c r="C375" s="356">
        <v>10</v>
      </c>
      <c r="D375" s="357" t="s">
        <v>301</v>
      </c>
      <c r="E375" s="358" t="s">
        <v>19</v>
      </c>
      <c r="F375" s="359">
        <v>8984</v>
      </c>
    </row>
    <row r="376" spans="1:6" s="14" customFormat="1" ht="39.6">
      <c r="A376" s="360" t="s">
        <v>619</v>
      </c>
      <c r="B376" s="356">
        <v>4</v>
      </c>
      <c r="C376" s="356">
        <v>10</v>
      </c>
      <c r="D376" s="357" t="s">
        <v>302</v>
      </c>
      <c r="E376" s="358" t="s">
        <v>584</v>
      </c>
      <c r="F376" s="359">
        <v>384.5</v>
      </c>
    </row>
    <row r="377" spans="1:6" s="14" customFormat="1" ht="26.4">
      <c r="A377" s="360" t="s">
        <v>137</v>
      </c>
      <c r="B377" s="356">
        <v>4</v>
      </c>
      <c r="C377" s="356">
        <v>10</v>
      </c>
      <c r="D377" s="357" t="s">
        <v>303</v>
      </c>
      <c r="E377" s="358" t="s">
        <v>584</v>
      </c>
      <c r="F377" s="359">
        <v>384.5</v>
      </c>
    </row>
    <row r="378" spans="1:6" s="2" customFormat="1">
      <c r="A378" s="360" t="s">
        <v>524</v>
      </c>
      <c r="B378" s="356">
        <v>4</v>
      </c>
      <c r="C378" s="356">
        <v>10</v>
      </c>
      <c r="D378" s="357" t="s">
        <v>303</v>
      </c>
      <c r="E378" s="358" t="s">
        <v>20</v>
      </c>
      <c r="F378" s="359">
        <v>384.5</v>
      </c>
    </row>
    <row r="379" spans="1:6" s="2" customFormat="1">
      <c r="A379" s="360" t="s">
        <v>36</v>
      </c>
      <c r="B379" s="356">
        <v>4</v>
      </c>
      <c r="C379" s="356">
        <v>10</v>
      </c>
      <c r="D379" s="357" t="s">
        <v>303</v>
      </c>
      <c r="E379" s="358" t="s">
        <v>19</v>
      </c>
      <c r="F379" s="359">
        <v>384.5</v>
      </c>
    </row>
    <row r="380" spans="1:6" s="2" customFormat="1" ht="39.6">
      <c r="A380" s="360" t="s">
        <v>527</v>
      </c>
      <c r="B380" s="356">
        <v>4</v>
      </c>
      <c r="C380" s="356">
        <v>10</v>
      </c>
      <c r="D380" s="357" t="s">
        <v>304</v>
      </c>
      <c r="E380" s="358" t="s">
        <v>584</v>
      </c>
      <c r="F380" s="359">
        <v>481.7</v>
      </c>
    </row>
    <row r="381" spans="1:6" s="2" customFormat="1" ht="26.4">
      <c r="A381" s="360" t="s">
        <v>137</v>
      </c>
      <c r="B381" s="356">
        <v>4</v>
      </c>
      <c r="C381" s="356">
        <v>10</v>
      </c>
      <c r="D381" s="357" t="s">
        <v>305</v>
      </c>
      <c r="E381" s="358" t="s">
        <v>584</v>
      </c>
      <c r="F381" s="359">
        <v>481.7</v>
      </c>
    </row>
    <row r="382" spans="1:6" s="2" customFormat="1">
      <c r="A382" s="360" t="s">
        <v>524</v>
      </c>
      <c r="B382" s="356">
        <v>4</v>
      </c>
      <c r="C382" s="356">
        <v>10</v>
      </c>
      <c r="D382" s="357" t="s">
        <v>305</v>
      </c>
      <c r="E382" s="358" t="s">
        <v>20</v>
      </c>
      <c r="F382" s="359">
        <v>481.7</v>
      </c>
    </row>
    <row r="383" spans="1:6" s="2" customFormat="1">
      <c r="A383" s="360" t="s">
        <v>36</v>
      </c>
      <c r="B383" s="356">
        <v>4</v>
      </c>
      <c r="C383" s="356">
        <v>10</v>
      </c>
      <c r="D383" s="357" t="s">
        <v>305</v>
      </c>
      <c r="E383" s="358" t="s">
        <v>19</v>
      </c>
      <c r="F383" s="359">
        <v>481.7</v>
      </c>
    </row>
    <row r="384" spans="1:6" s="2" customFormat="1" ht="26.4">
      <c r="A384" s="360" t="s">
        <v>618</v>
      </c>
      <c r="B384" s="356">
        <v>4</v>
      </c>
      <c r="C384" s="356">
        <v>10</v>
      </c>
      <c r="D384" s="357" t="s">
        <v>616</v>
      </c>
      <c r="E384" s="358" t="s">
        <v>584</v>
      </c>
      <c r="F384" s="359">
        <v>300</v>
      </c>
    </row>
    <row r="385" spans="1:6" s="2" customFormat="1" ht="26.4">
      <c r="A385" s="360" t="s">
        <v>137</v>
      </c>
      <c r="B385" s="356">
        <v>4</v>
      </c>
      <c r="C385" s="356">
        <v>10</v>
      </c>
      <c r="D385" s="357" t="s">
        <v>617</v>
      </c>
      <c r="E385" s="358" t="s">
        <v>584</v>
      </c>
      <c r="F385" s="359">
        <v>300</v>
      </c>
    </row>
    <row r="386" spans="1:6" s="9" customFormat="1">
      <c r="A386" s="360" t="s">
        <v>524</v>
      </c>
      <c r="B386" s="356">
        <v>4</v>
      </c>
      <c r="C386" s="356">
        <v>10</v>
      </c>
      <c r="D386" s="357" t="s">
        <v>617</v>
      </c>
      <c r="E386" s="358" t="s">
        <v>20</v>
      </c>
      <c r="F386" s="359">
        <v>300</v>
      </c>
    </row>
    <row r="387" spans="1:6" s="2" customFormat="1">
      <c r="A387" s="360" t="s">
        <v>36</v>
      </c>
      <c r="B387" s="356">
        <v>4</v>
      </c>
      <c r="C387" s="356">
        <v>10</v>
      </c>
      <c r="D387" s="357" t="s">
        <v>617</v>
      </c>
      <c r="E387" s="358" t="s">
        <v>19</v>
      </c>
      <c r="F387" s="359">
        <v>300</v>
      </c>
    </row>
    <row r="388" spans="1:6" s="2" customFormat="1" ht="26.4">
      <c r="A388" s="360" t="s">
        <v>622</v>
      </c>
      <c r="B388" s="356">
        <v>4</v>
      </c>
      <c r="C388" s="356">
        <v>10</v>
      </c>
      <c r="D388" s="357" t="s">
        <v>620</v>
      </c>
      <c r="E388" s="358" t="s">
        <v>584</v>
      </c>
      <c r="F388" s="359">
        <v>300</v>
      </c>
    </row>
    <row r="389" spans="1:6" s="2" customFormat="1" ht="26.4">
      <c r="A389" s="360" t="s">
        <v>137</v>
      </c>
      <c r="B389" s="356">
        <v>4</v>
      </c>
      <c r="C389" s="356">
        <v>10</v>
      </c>
      <c r="D389" s="357" t="s">
        <v>621</v>
      </c>
      <c r="E389" s="358" t="s">
        <v>584</v>
      </c>
      <c r="F389" s="359">
        <v>300</v>
      </c>
    </row>
    <row r="390" spans="1:6" s="2" customFormat="1">
      <c r="A390" s="360" t="s">
        <v>524</v>
      </c>
      <c r="B390" s="356">
        <v>4</v>
      </c>
      <c r="C390" s="356">
        <v>10</v>
      </c>
      <c r="D390" s="357" t="s">
        <v>621</v>
      </c>
      <c r="E390" s="358" t="s">
        <v>20</v>
      </c>
      <c r="F390" s="359">
        <v>300</v>
      </c>
    </row>
    <row r="391" spans="1:6" s="2" customFormat="1">
      <c r="A391" s="360" t="s">
        <v>36</v>
      </c>
      <c r="B391" s="356">
        <v>4</v>
      </c>
      <c r="C391" s="356">
        <v>10</v>
      </c>
      <c r="D391" s="357" t="s">
        <v>621</v>
      </c>
      <c r="E391" s="358" t="s">
        <v>19</v>
      </c>
      <c r="F391" s="359">
        <v>300</v>
      </c>
    </row>
    <row r="392" spans="1:6" s="2" customFormat="1" ht="26.4">
      <c r="A392" s="360" t="s">
        <v>306</v>
      </c>
      <c r="B392" s="356">
        <v>4</v>
      </c>
      <c r="C392" s="356">
        <v>10</v>
      </c>
      <c r="D392" s="357" t="s">
        <v>307</v>
      </c>
      <c r="E392" s="358" t="s">
        <v>584</v>
      </c>
      <c r="F392" s="359">
        <v>250</v>
      </c>
    </row>
    <row r="393" spans="1:6" s="2" customFormat="1" ht="26.4">
      <c r="A393" s="360" t="s">
        <v>137</v>
      </c>
      <c r="B393" s="356">
        <v>4</v>
      </c>
      <c r="C393" s="356">
        <v>10</v>
      </c>
      <c r="D393" s="357" t="s">
        <v>623</v>
      </c>
      <c r="E393" s="358" t="s">
        <v>584</v>
      </c>
      <c r="F393" s="359">
        <v>250</v>
      </c>
    </row>
    <row r="394" spans="1:6" s="2" customFormat="1">
      <c r="A394" s="360" t="s">
        <v>524</v>
      </c>
      <c r="B394" s="356">
        <v>4</v>
      </c>
      <c r="C394" s="356">
        <v>10</v>
      </c>
      <c r="D394" s="357" t="s">
        <v>623</v>
      </c>
      <c r="E394" s="358" t="s">
        <v>20</v>
      </c>
      <c r="F394" s="359">
        <v>250</v>
      </c>
    </row>
    <row r="395" spans="1:6" s="2" customFormat="1">
      <c r="A395" s="360" t="s">
        <v>36</v>
      </c>
      <c r="B395" s="356">
        <v>4</v>
      </c>
      <c r="C395" s="356">
        <v>10</v>
      </c>
      <c r="D395" s="357" t="s">
        <v>623</v>
      </c>
      <c r="E395" s="358" t="s">
        <v>19</v>
      </c>
      <c r="F395" s="359">
        <v>250</v>
      </c>
    </row>
    <row r="396" spans="1:6" s="2" customFormat="1" ht="26.4">
      <c r="A396" s="360" t="s">
        <v>902</v>
      </c>
      <c r="B396" s="356">
        <v>4</v>
      </c>
      <c r="C396" s="356">
        <v>10</v>
      </c>
      <c r="D396" s="357" t="s">
        <v>900</v>
      </c>
      <c r="E396" s="358" t="s">
        <v>584</v>
      </c>
      <c r="F396" s="359">
        <v>2500</v>
      </c>
    </row>
    <row r="397" spans="1:6" s="2" customFormat="1" ht="26.4">
      <c r="A397" s="360" t="s">
        <v>532</v>
      </c>
      <c r="B397" s="356">
        <v>4</v>
      </c>
      <c r="C397" s="356">
        <v>10</v>
      </c>
      <c r="D397" s="357" t="s">
        <v>901</v>
      </c>
      <c r="E397" s="358" t="s">
        <v>584</v>
      </c>
      <c r="F397" s="359">
        <v>2500</v>
      </c>
    </row>
    <row r="398" spans="1:6" s="9" customFormat="1">
      <c r="A398" s="360" t="s">
        <v>524</v>
      </c>
      <c r="B398" s="356">
        <v>4</v>
      </c>
      <c r="C398" s="356">
        <v>10</v>
      </c>
      <c r="D398" s="357" t="s">
        <v>901</v>
      </c>
      <c r="E398" s="358" t="s">
        <v>20</v>
      </c>
      <c r="F398" s="359">
        <v>2500</v>
      </c>
    </row>
    <row r="399" spans="1:6" s="2" customFormat="1">
      <c r="A399" s="360" t="s">
        <v>36</v>
      </c>
      <c r="B399" s="356">
        <v>4</v>
      </c>
      <c r="C399" s="356">
        <v>10</v>
      </c>
      <c r="D399" s="357" t="s">
        <v>901</v>
      </c>
      <c r="E399" s="358" t="s">
        <v>19</v>
      </c>
      <c r="F399" s="359">
        <v>2500</v>
      </c>
    </row>
    <row r="400" spans="1:6" s="2" customFormat="1">
      <c r="A400" s="433" t="s">
        <v>95</v>
      </c>
      <c r="B400" s="434">
        <v>4</v>
      </c>
      <c r="C400" s="434">
        <v>12</v>
      </c>
      <c r="D400" s="435" t="s">
        <v>584</v>
      </c>
      <c r="E400" s="436" t="s">
        <v>584</v>
      </c>
      <c r="F400" s="437">
        <v>11213.8</v>
      </c>
    </row>
    <row r="401" spans="1:6" s="9" customFormat="1">
      <c r="A401" s="360" t="s">
        <v>94</v>
      </c>
      <c r="B401" s="356">
        <v>4</v>
      </c>
      <c r="C401" s="356">
        <v>12</v>
      </c>
      <c r="D401" s="357" t="s">
        <v>400</v>
      </c>
      <c r="E401" s="358" t="s">
        <v>584</v>
      </c>
      <c r="F401" s="359">
        <v>1693.4</v>
      </c>
    </row>
    <row r="402" spans="1:6" s="2" customFormat="1">
      <c r="A402" s="360" t="s">
        <v>547</v>
      </c>
      <c r="B402" s="356">
        <v>4</v>
      </c>
      <c r="C402" s="356">
        <v>12</v>
      </c>
      <c r="D402" s="357" t="s">
        <v>548</v>
      </c>
      <c r="E402" s="358" t="s">
        <v>584</v>
      </c>
      <c r="F402" s="359">
        <v>1693.4</v>
      </c>
    </row>
    <row r="403" spans="1:6" s="2" customFormat="1" ht="26.4">
      <c r="A403" s="360" t="s">
        <v>576</v>
      </c>
      <c r="B403" s="356">
        <v>4</v>
      </c>
      <c r="C403" s="356">
        <v>12</v>
      </c>
      <c r="D403" s="357" t="s">
        <v>549</v>
      </c>
      <c r="E403" s="358" t="s">
        <v>584</v>
      </c>
      <c r="F403" s="359">
        <v>1693.4</v>
      </c>
    </row>
    <row r="404" spans="1:6" s="2" customFormat="1">
      <c r="A404" s="360" t="s">
        <v>503</v>
      </c>
      <c r="B404" s="356">
        <v>4</v>
      </c>
      <c r="C404" s="356">
        <v>12</v>
      </c>
      <c r="D404" s="357" t="s">
        <v>550</v>
      </c>
      <c r="E404" s="358" t="s">
        <v>584</v>
      </c>
      <c r="F404" s="359">
        <v>995.4</v>
      </c>
    </row>
    <row r="405" spans="1:6" s="2" customFormat="1">
      <c r="A405" s="360" t="s">
        <v>27</v>
      </c>
      <c r="B405" s="356">
        <v>4</v>
      </c>
      <c r="C405" s="356">
        <v>12</v>
      </c>
      <c r="D405" s="357" t="s">
        <v>550</v>
      </c>
      <c r="E405" s="358" t="s">
        <v>5</v>
      </c>
      <c r="F405" s="359">
        <v>995.4</v>
      </c>
    </row>
    <row r="406" spans="1:6" s="9" customFormat="1">
      <c r="A406" s="360" t="s">
        <v>41</v>
      </c>
      <c r="B406" s="356">
        <v>4</v>
      </c>
      <c r="C406" s="356">
        <v>12</v>
      </c>
      <c r="D406" s="357" t="s">
        <v>550</v>
      </c>
      <c r="E406" s="358" t="s">
        <v>40</v>
      </c>
      <c r="F406" s="359">
        <v>995.4</v>
      </c>
    </row>
    <row r="407" spans="1:6" s="2" customFormat="1">
      <c r="A407" s="360" t="s">
        <v>35</v>
      </c>
      <c r="B407" s="356">
        <v>4</v>
      </c>
      <c r="C407" s="356">
        <v>12</v>
      </c>
      <c r="D407" s="357" t="s">
        <v>551</v>
      </c>
      <c r="E407" s="358" t="s">
        <v>584</v>
      </c>
      <c r="F407" s="359">
        <v>698</v>
      </c>
    </row>
    <row r="408" spans="1:6" s="2" customFormat="1">
      <c r="A408" s="360" t="s">
        <v>27</v>
      </c>
      <c r="B408" s="356">
        <v>4</v>
      </c>
      <c r="C408" s="356">
        <v>12</v>
      </c>
      <c r="D408" s="357" t="s">
        <v>551</v>
      </c>
      <c r="E408" s="358" t="s">
        <v>5</v>
      </c>
      <c r="F408" s="359">
        <v>698</v>
      </c>
    </row>
    <row r="409" spans="1:6" s="2" customFormat="1">
      <c r="A409" s="360" t="s">
        <v>41</v>
      </c>
      <c r="B409" s="356">
        <v>4</v>
      </c>
      <c r="C409" s="356">
        <v>12</v>
      </c>
      <c r="D409" s="357" t="s">
        <v>551</v>
      </c>
      <c r="E409" s="358" t="s">
        <v>40</v>
      </c>
      <c r="F409" s="359">
        <v>698</v>
      </c>
    </row>
    <row r="410" spans="1:6" s="2" customFormat="1">
      <c r="A410" s="360" t="s">
        <v>163</v>
      </c>
      <c r="B410" s="356">
        <v>4</v>
      </c>
      <c r="C410" s="356">
        <v>12</v>
      </c>
      <c r="D410" s="357" t="s">
        <v>235</v>
      </c>
      <c r="E410" s="358" t="s">
        <v>584</v>
      </c>
      <c r="F410" s="359">
        <v>4514.5</v>
      </c>
    </row>
    <row r="411" spans="1:6" s="2" customFormat="1">
      <c r="A411" s="360" t="s">
        <v>165</v>
      </c>
      <c r="B411" s="356">
        <v>4</v>
      </c>
      <c r="C411" s="356">
        <v>12</v>
      </c>
      <c r="D411" s="357" t="s">
        <v>308</v>
      </c>
      <c r="E411" s="358" t="s">
        <v>584</v>
      </c>
      <c r="F411" s="359">
        <v>4514.5</v>
      </c>
    </row>
    <row r="412" spans="1:6" s="2" customFormat="1">
      <c r="A412" s="360" t="s">
        <v>309</v>
      </c>
      <c r="B412" s="356">
        <v>4</v>
      </c>
      <c r="C412" s="356">
        <v>12</v>
      </c>
      <c r="D412" s="357" t="s">
        <v>310</v>
      </c>
      <c r="E412" s="358" t="s">
        <v>584</v>
      </c>
      <c r="F412" s="359">
        <v>300</v>
      </c>
    </row>
    <row r="413" spans="1:6" s="2" customFormat="1">
      <c r="A413" s="360" t="s">
        <v>311</v>
      </c>
      <c r="B413" s="356">
        <v>4</v>
      </c>
      <c r="C413" s="356">
        <v>12</v>
      </c>
      <c r="D413" s="357" t="s">
        <v>312</v>
      </c>
      <c r="E413" s="358" t="s">
        <v>584</v>
      </c>
      <c r="F413" s="359">
        <v>300</v>
      </c>
    </row>
    <row r="414" spans="1:6" s="2" customFormat="1">
      <c r="A414" s="360" t="s">
        <v>524</v>
      </c>
      <c r="B414" s="356">
        <v>4</v>
      </c>
      <c r="C414" s="356">
        <v>12</v>
      </c>
      <c r="D414" s="357" t="s">
        <v>312</v>
      </c>
      <c r="E414" s="358" t="s">
        <v>20</v>
      </c>
      <c r="F414" s="359">
        <v>300</v>
      </c>
    </row>
    <row r="415" spans="1:6" s="9" customFormat="1">
      <c r="A415" s="360" t="s">
        <v>36</v>
      </c>
      <c r="B415" s="356">
        <v>4</v>
      </c>
      <c r="C415" s="356">
        <v>12</v>
      </c>
      <c r="D415" s="357" t="s">
        <v>312</v>
      </c>
      <c r="E415" s="358" t="s">
        <v>19</v>
      </c>
      <c r="F415" s="359">
        <v>300</v>
      </c>
    </row>
    <row r="416" spans="1:6" s="2" customFormat="1" ht="26.4">
      <c r="A416" s="360" t="s">
        <v>313</v>
      </c>
      <c r="B416" s="356">
        <v>4</v>
      </c>
      <c r="C416" s="356">
        <v>12</v>
      </c>
      <c r="D416" s="357" t="s">
        <v>314</v>
      </c>
      <c r="E416" s="358" t="s">
        <v>584</v>
      </c>
      <c r="F416" s="359">
        <v>3314.5</v>
      </c>
    </row>
    <row r="417" spans="1:6" s="2" customFormat="1">
      <c r="A417" s="360" t="s">
        <v>502</v>
      </c>
      <c r="B417" s="356">
        <v>4</v>
      </c>
      <c r="C417" s="356">
        <v>12</v>
      </c>
      <c r="D417" s="357" t="s">
        <v>315</v>
      </c>
      <c r="E417" s="358" t="s">
        <v>584</v>
      </c>
      <c r="F417" s="359">
        <v>2314.5</v>
      </c>
    </row>
    <row r="418" spans="1:6" s="2" customFormat="1">
      <c r="A418" s="360" t="s">
        <v>27</v>
      </c>
      <c r="B418" s="356">
        <v>4</v>
      </c>
      <c r="C418" s="356">
        <v>12</v>
      </c>
      <c r="D418" s="357" t="s">
        <v>315</v>
      </c>
      <c r="E418" s="358" t="s">
        <v>5</v>
      </c>
      <c r="F418" s="359">
        <v>2314.5</v>
      </c>
    </row>
    <row r="419" spans="1:6" s="2" customFormat="1">
      <c r="A419" s="360" t="s">
        <v>41</v>
      </c>
      <c r="B419" s="356">
        <v>4</v>
      </c>
      <c r="C419" s="356">
        <v>12</v>
      </c>
      <c r="D419" s="357" t="s">
        <v>315</v>
      </c>
      <c r="E419" s="358" t="s">
        <v>40</v>
      </c>
      <c r="F419" s="359">
        <v>2314.5</v>
      </c>
    </row>
    <row r="420" spans="1:6" s="2" customFormat="1">
      <c r="A420" s="360" t="s">
        <v>35</v>
      </c>
      <c r="B420" s="356">
        <v>4</v>
      </c>
      <c r="C420" s="356">
        <v>12</v>
      </c>
      <c r="D420" s="357" t="s">
        <v>316</v>
      </c>
      <c r="E420" s="358" t="s">
        <v>584</v>
      </c>
      <c r="F420" s="359">
        <v>1000</v>
      </c>
    </row>
    <row r="421" spans="1:6" s="2" customFormat="1">
      <c r="A421" s="360" t="s">
        <v>27</v>
      </c>
      <c r="B421" s="356">
        <v>4</v>
      </c>
      <c r="C421" s="356">
        <v>12</v>
      </c>
      <c r="D421" s="357" t="s">
        <v>316</v>
      </c>
      <c r="E421" s="358" t="s">
        <v>5</v>
      </c>
      <c r="F421" s="359">
        <v>1000</v>
      </c>
    </row>
    <row r="422" spans="1:6" s="2" customFormat="1">
      <c r="A422" s="360" t="s">
        <v>41</v>
      </c>
      <c r="B422" s="356">
        <v>4</v>
      </c>
      <c r="C422" s="356">
        <v>12</v>
      </c>
      <c r="D422" s="357" t="s">
        <v>316</v>
      </c>
      <c r="E422" s="358" t="s">
        <v>40</v>
      </c>
      <c r="F422" s="359">
        <v>1000</v>
      </c>
    </row>
    <row r="423" spans="1:6" s="9" customFormat="1" ht="26.4">
      <c r="A423" s="360" t="s">
        <v>317</v>
      </c>
      <c r="B423" s="356">
        <v>4</v>
      </c>
      <c r="C423" s="356">
        <v>12</v>
      </c>
      <c r="D423" s="357" t="s">
        <v>318</v>
      </c>
      <c r="E423" s="358" t="s">
        <v>584</v>
      </c>
      <c r="F423" s="359">
        <v>900</v>
      </c>
    </row>
    <row r="424" spans="1:6" s="2" customFormat="1" ht="26.4">
      <c r="A424" s="360" t="s">
        <v>319</v>
      </c>
      <c r="B424" s="356">
        <v>4</v>
      </c>
      <c r="C424" s="356">
        <v>12</v>
      </c>
      <c r="D424" s="357" t="s">
        <v>320</v>
      </c>
      <c r="E424" s="358" t="s">
        <v>584</v>
      </c>
      <c r="F424" s="359">
        <v>850</v>
      </c>
    </row>
    <row r="425" spans="1:6" s="2" customFormat="1">
      <c r="A425" s="360" t="s">
        <v>30</v>
      </c>
      <c r="B425" s="356">
        <v>4</v>
      </c>
      <c r="C425" s="356">
        <v>12</v>
      </c>
      <c r="D425" s="357" t="s">
        <v>320</v>
      </c>
      <c r="E425" s="358" t="s">
        <v>4</v>
      </c>
      <c r="F425" s="359">
        <v>850</v>
      </c>
    </row>
    <row r="426" spans="1:6" s="2" customFormat="1" ht="26.4">
      <c r="A426" s="360" t="s">
        <v>544</v>
      </c>
      <c r="B426" s="356">
        <v>4</v>
      </c>
      <c r="C426" s="356">
        <v>12</v>
      </c>
      <c r="D426" s="357" t="s">
        <v>320</v>
      </c>
      <c r="E426" s="358" t="s">
        <v>10</v>
      </c>
      <c r="F426" s="359">
        <v>850</v>
      </c>
    </row>
    <row r="427" spans="1:6" s="2" customFormat="1" ht="39.6">
      <c r="A427" s="360" t="s">
        <v>552</v>
      </c>
      <c r="B427" s="356">
        <v>4</v>
      </c>
      <c r="C427" s="356">
        <v>12</v>
      </c>
      <c r="D427" s="357" t="s">
        <v>553</v>
      </c>
      <c r="E427" s="358" t="s">
        <v>584</v>
      </c>
      <c r="F427" s="359">
        <v>50</v>
      </c>
    </row>
    <row r="428" spans="1:6" s="2" customFormat="1">
      <c r="A428" s="360" t="s">
        <v>30</v>
      </c>
      <c r="B428" s="356">
        <v>4</v>
      </c>
      <c r="C428" s="356">
        <v>12</v>
      </c>
      <c r="D428" s="357" t="s">
        <v>553</v>
      </c>
      <c r="E428" s="358" t="s">
        <v>4</v>
      </c>
      <c r="F428" s="359">
        <v>50</v>
      </c>
    </row>
    <row r="429" spans="1:6" s="2" customFormat="1" ht="26.4">
      <c r="A429" s="360" t="s">
        <v>544</v>
      </c>
      <c r="B429" s="356">
        <v>4</v>
      </c>
      <c r="C429" s="356">
        <v>12</v>
      </c>
      <c r="D429" s="357" t="s">
        <v>553</v>
      </c>
      <c r="E429" s="358" t="s">
        <v>10</v>
      </c>
      <c r="F429" s="359">
        <v>50</v>
      </c>
    </row>
    <row r="430" spans="1:6" s="2" customFormat="1">
      <c r="A430" s="360" t="s">
        <v>47</v>
      </c>
      <c r="B430" s="356">
        <v>4</v>
      </c>
      <c r="C430" s="356">
        <v>12</v>
      </c>
      <c r="D430" s="357" t="s">
        <v>206</v>
      </c>
      <c r="E430" s="358" t="s">
        <v>584</v>
      </c>
      <c r="F430" s="359">
        <v>4955.8999999999996</v>
      </c>
    </row>
    <row r="431" spans="1:6" s="2" customFormat="1" ht="26.4">
      <c r="A431" s="360" t="s">
        <v>144</v>
      </c>
      <c r="B431" s="356">
        <v>4</v>
      </c>
      <c r="C431" s="356">
        <v>12</v>
      </c>
      <c r="D431" s="357" t="s">
        <v>246</v>
      </c>
      <c r="E431" s="358" t="s">
        <v>584</v>
      </c>
      <c r="F431" s="359">
        <v>1950</v>
      </c>
    </row>
    <row r="432" spans="1:6" s="2" customFormat="1">
      <c r="A432" s="360" t="s">
        <v>577</v>
      </c>
      <c r="B432" s="356">
        <v>4</v>
      </c>
      <c r="C432" s="356">
        <v>12</v>
      </c>
      <c r="D432" s="357" t="s">
        <v>581</v>
      </c>
      <c r="E432" s="358" t="s">
        <v>584</v>
      </c>
      <c r="F432" s="359">
        <v>400</v>
      </c>
    </row>
    <row r="433" spans="1:6" s="2" customFormat="1">
      <c r="A433" s="360" t="s">
        <v>322</v>
      </c>
      <c r="B433" s="356">
        <v>4</v>
      </c>
      <c r="C433" s="356">
        <v>12</v>
      </c>
      <c r="D433" s="357" t="s">
        <v>582</v>
      </c>
      <c r="E433" s="358" t="s">
        <v>584</v>
      </c>
      <c r="F433" s="359">
        <v>400</v>
      </c>
    </row>
    <row r="434" spans="1:6" s="2" customFormat="1">
      <c r="A434" s="360" t="s">
        <v>524</v>
      </c>
      <c r="B434" s="356">
        <v>4</v>
      </c>
      <c r="C434" s="356">
        <v>12</v>
      </c>
      <c r="D434" s="357" t="s">
        <v>582</v>
      </c>
      <c r="E434" s="358" t="s">
        <v>20</v>
      </c>
      <c r="F434" s="359">
        <v>400</v>
      </c>
    </row>
    <row r="435" spans="1:6" s="2" customFormat="1">
      <c r="A435" s="360" t="s">
        <v>36</v>
      </c>
      <c r="B435" s="356">
        <v>4</v>
      </c>
      <c r="C435" s="356">
        <v>12</v>
      </c>
      <c r="D435" s="357" t="s">
        <v>582</v>
      </c>
      <c r="E435" s="358" t="s">
        <v>19</v>
      </c>
      <c r="F435" s="359">
        <v>400</v>
      </c>
    </row>
    <row r="436" spans="1:6" s="9" customFormat="1" ht="26.4">
      <c r="A436" s="360" t="s">
        <v>247</v>
      </c>
      <c r="B436" s="356">
        <v>4</v>
      </c>
      <c r="C436" s="356">
        <v>12</v>
      </c>
      <c r="D436" s="357" t="s">
        <v>248</v>
      </c>
      <c r="E436" s="358" t="s">
        <v>584</v>
      </c>
      <c r="F436" s="359">
        <v>1550</v>
      </c>
    </row>
    <row r="437" spans="1:6" s="2" customFormat="1">
      <c r="A437" s="360" t="s">
        <v>637</v>
      </c>
      <c r="B437" s="356">
        <v>4</v>
      </c>
      <c r="C437" s="356">
        <v>12</v>
      </c>
      <c r="D437" s="357" t="s">
        <v>323</v>
      </c>
      <c r="E437" s="358" t="s">
        <v>584</v>
      </c>
      <c r="F437" s="359">
        <v>1100</v>
      </c>
    </row>
    <row r="438" spans="1:6" s="2" customFormat="1">
      <c r="A438" s="360" t="s">
        <v>524</v>
      </c>
      <c r="B438" s="356">
        <v>4</v>
      </c>
      <c r="C438" s="356">
        <v>12</v>
      </c>
      <c r="D438" s="357" t="s">
        <v>323</v>
      </c>
      <c r="E438" s="358" t="s">
        <v>20</v>
      </c>
      <c r="F438" s="359">
        <v>1100</v>
      </c>
    </row>
    <row r="439" spans="1:6" s="2" customFormat="1">
      <c r="A439" s="360" t="s">
        <v>36</v>
      </c>
      <c r="B439" s="356">
        <v>4</v>
      </c>
      <c r="C439" s="356">
        <v>12</v>
      </c>
      <c r="D439" s="357" t="s">
        <v>323</v>
      </c>
      <c r="E439" s="358" t="s">
        <v>19</v>
      </c>
      <c r="F439" s="359">
        <v>1100</v>
      </c>
    </row>
    <row r="440" spans="1:6" s="9" customFormat="1" ht="39.6" customHeight="1">
      <c r="A440" s="360" t="s">
        <v>638</v>
      </c>
      <c r="B440" s="356">
        <v>4</v>
      </c>
      <c r="C440" s="356">
        <v>12</v>
      </c>
      <c r="D440" s="357" t="s">
        <v>639</v>
      </c>
      <c r="E440" s="358" t="s">
        <v>584</v>
      </c>
      <c r="F440" s="359">
        <v>450</v>
      </c>
    </row>
    <row r="441" spans="1:6" s="2" customFormat="1">
      <c r="A441" s="360" t="s">
        <v>524</v>
      </c>
      <c r="B441" s="356">
        <v>4</v>
      </c>
      <c r="C441" s="356">
        <v>12</v>
      </c>
      <c r="D441" s="357" t="s">
        <v>639</v>
      </c>
      <c r="E441" s="358" t="s">
        <v>20</v>
      </c>
      <c r="F441" s="359">
        <v>450</v>
      </c>
    </row>
    <row r="442" spans="1:6" s="2" customFormat="1">
      <c r="A442" s="360" t="s">
        <v>36</v>
      </c>
      <c r="B442" s="356">
        <v>4</v>
      </c>
      <c r="C442" s="356">
        <v>12</v>
      </c>
      <c r="D442" s="357" t="s">
        <v>639</v>
      </c>
      <c r="E442" s="358" t="s">
        <v>19</v>
      </c>
      <c r="F442" s="359">
        <v>450</v>
      </c>
    </row>
    <row r="443" spans="1:6" s="2" customFormat="1">
      <c r="A443" s="360" t="s">
        <v>49</v>
      </c>
      <c r="B443" s="356">
        <v>4</v>
      </c>
      <c r="C443" s="356">
        <v>12</v>
      </c>
      <c r="D443" s="357" t="s">
        <v>216</v>
      </c>
      <c r="E443" s="358" t="s">
        <v>584</v>
      </c>
      <c r="F443" s="359">
        <v>3005.9</v>
      </c>
    </row>
    <row r="444" spans="1:6" s="9" customFormat="1">
      <c r="A444" s="360" t="s">
        <v>324</v>
      </c>
      <c r="B444" s="356">
        <v>4</v>
      </c>
      <c r="C444" s="356">
        <v>12</v>
      </c>
      <c r="D444" s="357" t="s">
        <v>325</v>
      </c>
      <c r="E444" s="358" t="s">
        <v>584</v>
      </c>
      <c r="F444" s="359">
        <v>3005.9</v>
      </c>
    </row>
    <row r="445" spans="1:6" s="2" customFormat="1">
      <c r="A445" s="360" t="s">
        <v>503</v>
      </c>
      <c r="B445" s="356">
        <v>4</v>
      </c>
      <c r="C445" s="356">
        <v>12</v>
      </c>
      <c r="D445" s="357" t="s">
        <v>326</v>
      </c>
      <c r="E445" s="358" t="s">
        <v>584</v>
      </c>
      <c r="F445" s="359">
        <v>2505.9</v>
      </c>
    </row>
    <row r="446" spans="1:6" s="2" customFormat="1" ht="26.4">
      <c r="A446" s="360" t="s">
        <v>34</v>
      </c>
      <c r="B446" s="356">
        <v>4</v>
      </c>
      <c r="C446" s="356">
        <v>12</v>
      </c>
      <c r="D446" s="357" t="s">
        <v>326</v>
      </c>
      <c r="E446" s="358" t="s">
        <v>33</v>
      </c>
      <c r="F446" s="359">
        <v>2505.9</v>
      </c>
    </row>
    <row r="447" spans="1:6" s="2" customFormat="1">
      <c r="A447" s="360" t="s">
        <v>32</v>
      </c>
      <c r="B447" s="356">
        <v>4</v>
      </c>
      <c r="C447" s="356">
        <v>12</v>
      </c>
      <c r="D447" s="357" t="s">
        <v>326</v>
      </c>
      <c r="E447" s="358" t="s">
        <v>31</v>
      </c>
      <c r="F447" s="359">
        <v>2505.9</v>
      </c>
    </row>
    <row r="448" spans="1:6" s="2" customFormat="1">
      <c r="A448" s="360" t="s">
        <v>39</v>
      </c>
      <c r="B448" s="356">
        <v>4</v>
      </c>
      <c r="C448" s="356">
        <v>12</v>
      </c>
      <c r="D448" s="357" t="s">
        <v>327</v>
      </c>
      <c r="E448" s="358" t="s">
        <v>584</v>
      </c>
      <c r="F448" s="359">
        <v>500</v>
      </c>
    </row>
    <row r="449" spans="1:6" s="2" customFormat="1">
      <c r="A449" s="360" t="s">
        <v>524</v>
      </c>
      <c r="B449" s="356">
        <v>4</v>
      </c>
      <c r="C449" s="356">
        <v>12</v>
      </c>
      <c r="D449" s="357" t="s">
        <v>327</v>
      </c>
      <c r="E449" s="358" t="s">
        <v>20</v>
      </c>
      <c r="F449" s="359">
        <v>496</v>
      </c>
    </row>
    <row r="450" spans="1:6" s="2" customFormat="1">
      <c r="A450" s="360" t="s">
        <v>36</v>
      </c>
      <c r="B450" s="356">
        <v>4</v>
      </c>
      <c r="C450" s="356">
        <v>12</v>
      </c>
      <c r="D450" s="357" t="s">
        <v>327</v>
      </c>
      <c r="E450" s="358" t="s">
        <v>19</v>
      </c>
      <c r="F450" s="359">
        <v>496</v>
      </c>
    </row>
    <row r="451" spans="1:6" s="2" customFormat="1">
      <c r="A451" s="360" t="s">
        <v>30</v>
      </c>
      <c r="B451" s="356">
        <v>4</v>
      </c>
      <c r="C451" s="356">
        <v>12</v>
      </c>
      <c r="D451" s="357" t="s">
        <v>327</v>
      </c>
      <c r="E451" s="358" t="s">
        <v>4</v>
      </c>
      <c r="F451" s="359">
        <v>4</v>
      </c>
    </row>
    <row r="452" spans="1:6" s="9" customFormat="1">
      <c r="A452" s="360" t="s">
        <v>29</v>
      </c>
      <c r="B452" s="356">
        <v>4</v>
      </c>
      <c r="C452" s="356">
        <v>12</v>
      </c>
      <c r="D452" s="357" t="s">
        <v>327</v>
      </c>
      <c r="E452" s="358" t="s">
        <v>28</v>
      </c>
      <c r="F452" s="359">
        <v>4</v>
      </c>
    </row>
    <row r="453" spans="1:6" s="2" customFormat="1">
      <c r="A453" s="360" t="s">
        <v>86</v>
      </c>
      <c r="B453" s="356">
        <v>4</v>
      </c>
      <c r="C453" s="356">
        <v>12</v>
      </c>
      <c r="D453" s="357" t="s">
        <v>258</v>
      </c>
      <c r="E453" s="358" t="s">
        <v>584</v>
      </c>
      <c r="F453" s="359">
        <v>50</v>
      </c>
    </row>
    <row r="454" spans="1:6" s="2" customFormat="1">
      <c r="A454" s="360" t="s">
        <v>1055</v>
      </c>
      <c r="B454" s="356">
        <v>4</v>
      </c>
      <c r="C454" s="356">
        <v>12</v>
      </c>
      <c r="D454" s="357" t="s">
        <v>1056</v>
      </c>
      <c r="E454" s="358" t="s">
        <v>584</v>
      </c>
      <c r="F454" s="359">
        <v>50</v>
      </c>
    </row>
    <row r="455" spans="1:6" s="2" customFormat="1">
      <c r="A455" s="360" t="s">
        <v>30</v>
      </c>
      <c r="B455" s="356">
        <v>4</v>
      </c>
      <c r="C455" s="356">
        <v>12</v>
      </c>
      <c r="D455" s="357" t="s">
        <v>1056</v>
      </c>
      <c r="E455" s="358" t="s">
        <v>4</v>
      </c>
      <c r="F455" s="359">
        <v>50</v>
      </c>
    </row>
    <row r="456" spans="1:6" s="2" customFormat="1">
      <c r="A456" s="360" t="s">
        <v>29</v>
      </c>
      <c r="B456" s="356">
        <v>4</v>
      </c>
      <c r="C456" s="356">
        <v>12</v>
      </c>
      <c r="D456" s="357" t="s">
        <v>1056</v>
      </c>
      <c r="E456" s="358" t="s">
        <v>28</v>
      </c>
      <c r="F456" s="359">
        <v>50</v>
      </c>
    </row>
    <row r="457" spans="1:6" s="2" customFormat="1">
      <c r="A457" s="428" t="s">
        <v>114</v>
      </c>
      <c r="B457" s="429">
        <v>5</v>
      </c>
      <c r="C457" s="429">
        <v>0</v>
      </c>
      <c r="D457" s="430" t="s">
        <v>584</v>
      </c>
      <c r="E457" s="431" t="s">
        <v>584</v>
      </c>
      <c r="F457" s="432">
        <v>353141.3</v>
      </c>
    </row>
    <row r="458" spans="1:6" s="2" customFormat="1">
      <c r="A458" s="433" t="s">
        <v>115</v>
      </c>
      <c r="B458" s="434">
        <v>5</v>
      </c>
      <c r="C458" s="434">
        <v>1</v>
      </c>
      <c r="D458" s="435" t="s">
        <v>584</v>
      </c>
      <c r="E458" s="436" t="s">
        <v>584</v>
      </c>
      <c r="F458" s="437">
        <v>20508.3</v>
      </c>
    </row>
    <row r="459" spans="1:6" s="2" customFormat="1">
      <c r="A459" s="360" t="s">
        <v>949</v>
      </c>
      <c r="B459" s="356">
        <v>5</v>
      </c>
      <c r="C459" s="356">
        <v>1</v>
      </c>
      <c r="D459" s="357" t="s">
        <v>469</v>
      </c>
      <c r="E459" s="358" t="s">
        <v>584</v>
      </c>
      <c r="F459" s="359">
        <v>13208.3</v>
      </c>
    </row>
    <row r="460" spans="1:6" s="2" customFormat="1" ht="26.4">
      <c r="A460" s="360" t="s">
        <v>653</v>
      </c>
      <c r="B460" s="356">
        <v>5</v>
      </c>
      <c r="C460" s="356">
        <v>1</v>
      </c>
      <c r="D460" s="357" t="s">
        <v>650</v>
      </c>
      <c r="E460" s="358" t="s">
        <v>584</v>
      </c>
      <c r="F460" s="359">
        <v>13208.3</v>
      </c>
    </row>
    <row r="461" spans="1:6" s="2" customFormat="1" ht="26.4">
      <c r="A461" s="360" t="s">
        <v>654</v>
      </c>
      <c r="B461" s="356">
        <v>5</v>
      </c>
      <c r="C461" s="356">
        <v>1</v>
      </c>
      <c r="D461" s="357" t="s">
        <v>950</v>
      </c>
      <c r="E461" s="358" t="s">
        <v>584</v>
      </c>
      <c r="F461" s="359">
        <v>2500</v>
      </c>
    </row>
    <row r="462" spans="1:6" s="2" customFormat="1">
      <c r="A462" s="360" t="s">
        <v>682</v>
      </c>
      <c r="B462" s="356">
        <v>5</v>
      </c>
      <c r="C462" s="356">
        <v>1</v>
      </c>
      <c r="D462" s="357" t="s">
        <v>652</v>
      </c>
      <c r="E462" s="358" t="s">
        <v>584</v>
      </c>
      <c r="F462" s="359">
        <v>2500</v>
      </c>
    </row>
    <row r="463" spans="1:6" s="2" customFormat="1">
      <c r="A463" s="360" t="s">
        <v>524</v>
      </c>
      <c r="B463" s="356">
        <v>5</v>
      </c>
      <c r="C463" s="356">
        <v>1</v>
      </c>
      <c r="D463" s="357" t="s">
        <v>652</v>
      </c>
      <c r="E463" s="358" t="s">
        <v>20</v>
      </c>
      <c r="F463" s="359">
        <v>2500</v>
      </c>
    </row>
    <row r="464" spans="1:6" s="2" customFormat="1">
      <c r="A464" s="360" t="s">
        <v>36</v>
      </c>
      <c r="B464" s="356">
        <v>5</v>
      </c>
      <c r="C464" s="356">
        <v>1</v>
      </c>
      <c r="D464" s="357" t="s">
        <v>652</v>
      </c>
      <c r="E464" s="358" t="s">
        <v>19</v>
      </c>
      <c r="F464" s="359">
        <v>2500</v>
      </c>
    </row>
    <row r="465" spans="1:6" s="2" customFormat="1">
      <c r="A465" s="360" t="s">
        <v>1101</v>
      </c>
      <c r="B465" s="356">
        <v>5</v>
      </c>
      <c r="C465" s="356">
        <v>1</v>
      </c>
      <c r="D465" s="357" t="s">
        <v>1099</v>
      </c>
      <c r="E465" s="358" t="s">
        <v>584</v>
      </c>
      <c r="F465" s="359">
        <v>10708.3</v>
      </c>
    </row>
    <row r="466" spans="1:6" s="2" customFormat="1" ht="26.4">
      <c r="A466" s="360" t="s">
        <v>1102</v>
      </c>
      <c r="B466" s="356">
        <v>5</v>
      </c>
      <c r="C466" s="356">
        <v>1</v>
      </c>
      <c r="D466" s="357" t="s">
        <v>1100</v>
      </c>
      <c r="E466" s="358" t="s">
        <v>584</v>
      </c>
      <c r="F466" s="359">
        <v>10708.3</v>
      </c>
    </row>
    <row r="467" spans="1:6" s="2" customFormat="1">
      <c r="A467" s="360" t="s">
        <v>85</v>
      </c>
      <c r="B467" s="356">
        <v>5</v>
      </c>
      <c r="C467" s="356">
        <v>1</v>
      </c>
      <c r="D467" s="357" t="s">
        <v>1100</v>
      </c>
      <c r="E467" s="358" t="s">
        <v>84</v>
      </c>
      <c r="F467" s="359">
        <v>10708.3</v>
      </c>
    </row>
    <row r="468" spans="1:6" s="2" customFormat="1">
      <c r="A468" s="360" t="s">
        <v>83</v>
      </c>
      <c r="B468" s="356">
        <v>5</v>
      </c>
      <c r="C468" s="356">
        <v>1</v>
      </c>
      <c r="D468" s="357" t="s">
        <v>1100</v>
      </c>
      <c r="E468" s="358" t="s">
        <v>82</v>
      </c>
      <c r="F468" s="359">
        <v>10708.3</v>
      </c>
    </row>
    <row r="469" spans="1:6" s="2" customFormat="1" ht="26.4">
      <c r="A469" s="360" t="s">
        <v>116</v>
      </c>
      <c r="B469" s="356">
        <v>5</v>
      </c>
      <c r="C469" s="356">
        <v>1</v>
      </c>
      <c r="D469" s="357" t="s">
        <v>328</v>
      </c>
      <c r="E469" s="358" t="s">
        <v>584</v>
      </c>
      <c r="F469" s="359">
        <v>7300</v>
      </c>
    </row>
    <row r="470" spans="1:6" s="9" customFormat="1">
      <c r="A470" s="360" t="s">
        <v>117</v>
      </c>
      <c r="B470" s="356">
        <v>5</v>
      </c>
      <c r="C470" s="356">
        <v>1</v>
      </c>
      <c r="D470" s="357" t="s">
        <v>329</v>
      </c>
      <c r="E470" s="358" t="s">
        <v>584</v>
      </c>
      <c r="F470" s="359">
        <v>7300</v>
      </c>
    </row>
    <row r="471" spans="1:6" s="9" customFormat="1" ht="52.8">
      <c r="A471" s="360" t="s">
        <v>554</v>
      </c>
      <c r="B471" s="356">
        <v>5</v>
      </c>
      <c r="C471" s="356">
        <v>1</v>
      </c>
      <c r="D471" s="357" t="s">
        <v>330</v>
      </c>
      <c r="E471" s="358" t="s">
        <v>584</v>
      </c>
      <c r="F471" s="359">
        <v>6300</v>
      </c>
    </row>
    <row r="472" spans="1:6" s="13" customFormat="1">
      <c r="A472" s="360" t="s">
        <v>187</v>
      </c>
      <c r="B472" s="356">
        <v>5</v>
      </c>
      <c r="C472" s="356">
        <v>1</v>
      </c>
      <c r="D472" s="357" t="s">
        <v>331</v>
      </c>
      <c r="E472" s="358" t="s">
        <v>584</v>
      </c>
      <c r="F472" s="359">
        <v>6300</v>
      </c>
    </row>
    <row r="473" spans="1:6" s="2" customFormat="1">
      <c r="A473" s="360" t="s">
        <v>524</v>
      </c>
      <c r="B473" s="356">
        <v>5</v>
      </c>
      <c r="C473" s="356">
        <v>1</v>
      </c>
      <c r="D473" s="357" t="s">
        <v>331</v>
      </c>
      <c r="E473" s="358" t="s">
        <v>20</v>
      </c>
      <c r="F473" s="359">
        <v>6300</v>
      </c>
    </row>
    <row r="474" spans="1:6" s="2" customFormat="1">
      <c r="A474" s="360" t="s">
        <v>36</v>
      </c>
      <c r="B474" s="356">
        <v>5</v>
      </c>
      <c r="C474" s="356">
        <v>1</v>
      </c>
      <c r="D474" s="357" t="s">
        <v>331</v>
      </c>
      <c r="E474" s="358" t="s">
        <v>19</v>
      </c>
      <c r="F474" s="359">
        <v>6300</v>
      </c>
    </row>
    <row r="475" spans="1:6" s="9" customFormat="1">
      <c r="A475" s="360" t="s">
        <v>555</v>
      </c>
      <c r="B475" s="356">
        <v>5</v>
      </c>
      <c r="C475" s="356">
        <v>1</v>
      </c>
      <c r="D475" s="357" t="s">
        <v>556</v>
      </c>
      <c r="E475" s="358" t="s">
        <v>584</v>
      </c>
      <c r="F475" s="359">
        <v>1000</v>
      </c>
    </row>
    <row r="476" spans="1:6" s="2" customFormat="1">
      <c r="A476" s="360" t="s">
        <v>332</v>
      </c>
      <c r="B476" s="356">
        <v>5</v>
      </c>
      <c r="C476" s="356">
        <v>1</v>
      </c>
      <c r="D476" s="357" t="s">
        <v>557</v>
      </c>
      <c r="E476" s="358" t="s">
        <v>584</v>
      </c>
      <c r="F476" s="359">
        <v>500</v>
      </c>
    </row>
    <row r="477" spans="1:6" s="2" customFormat="1">
      <c r="A477" s="360" t="s">
        <v>524</v>
      </c>
      <c r="B477" s="356">
        <v>5</v>
      </c>
      <c r="C477" s="356">
        <v>1</v>
      </c>
      <c r="D477" s="357" t="s">
        <v>557</v>
      </c>
      <c r="E477" s="358" t="s">
        <v>20</v>
      </c>
      <c r="F477" s="359">
        <v>500</v>
      </c>
    </row>
    <row r="478" spans="1:6" s="2" customFormat="1">
      <c r="A478" s="360" t="s">
        <v>36</v>
      </c>
      <c r="B478" s="356">
        <v>5</v>
      </c>
      <c r="C478" s="356">
        <v>1</v>
      </c>
      <c r="D478" s="357" t="s">
        <v>557</v>
      </c>
      <c r="E478" s="358" t="s">
        <v>19</v>
      </c>
      <c r="F478" s="359">
        <v>500</v>
      </c>
    </row>
    <row r="479" spans="1:6" s="2" customFormat="1">
      <c r="A479" s="360" t="s">
        <v>603</v>
      </c>
      <c r="B479" s="356">
        <v>5</v>
      </c>
      <c r="C479" s="356">
        <v>1</v>
      </c>
      <c r="D479" s="357" t="s">
        <v>629</v>
      </c>
      <c r="E479" s="358" t="s">
        <v>584</v>
      </c>
      <c r="F479" s="359">
        <v>500</v>
      </c>
    </row>
    <row r="480" spans="1:6" s="2" customFormat="1">
      <c r="A480" s="360" t="s">
        <v>524</v>
      </c>
      <c r="B480" s="356">
        <v>5</v>
      </c>
      <c r="C480" s="356">
        <v>1</v>
      </c>
      <c r="D480" s="357" t="s">
        <v>629</v>
      </c>
      <c r="E480" s="358" t="s">
        <v>20</v>
      </c>
      <c r="F480" s="359">
        <v>500</v>
      </c>
    </row>
    <row r="481" spans="1:6" s="2" customFormat="1">
      <c r="A481" s="360" t="s">
        <v>36</v>
      </c>
      <c r="B481" s="356">
        <v>5</v>
      </c>
      <c r="C481" s="356">
        <v>1</v>
      </c>
      <c r="D481" s="357" t="s">
        <v>629</v>
      </c>
      <c r="E481" s="358" t="s">
        <v>19</v>
      </c>
      <c r="F481" s="359">
        <v>500</v>
      </c>
    </row>
    <row r="482" spans="1:6" s="9" customFormat="1">
      <c r="A482" s="433" t="s">
        <v>118</v>
      </c>
      <c r="B482" s="434">
        <v>5</v>
      </c>
      <c r="C482" s="434">
        <v>2</v>
      </c>
      <c r="D482" s="435" t="s">
        <v>584</v>
      </c>
      <c r="E482" s="436" t="s">
        <v>584</v>
      </c>
      <c r="F482" s="437">
        <v>316642</v>
      </c>
    </row>
    <row r="483" spans="1:6" s="2" customFormat="1" ht="26.4">
      <c r="A483" s="360" t="s">
        <v>116</v>
      </c>
      <c r="B483" s="356">
        <v>5</v>
      </c>
      <c r="C483" s="356">
        <v>2</v>
      </c>
      <c r="D483" s="357" t="s">
        <v>328</v>
      </c>
      <c r="E483" s="358" t="s">
        <v>584</v>
      </c>
      <c r="F483" s="359">
        <v>299962</v>
      </c>
    </row>
    <row r="484" spans="1:6" s="2" customFormat="1">
      <c r="A484" s="360" t="s">
        <v>119</v>
      </c>
      <c r="B484" s="356">
        <v>5</v>
      </c>
      <c r="C484" s="356">
        <v>2</v>
      </c>
      <c r="D484" s="357" t="s">
        <v>333</v>
      </c>
      <c r="E484" s="358" t="s">
        <v>584</v>
      </c>
      <c r="F484" s="359">
        <v>299962</v>
      </c>
    </row>
    <row r="485" spans="1:6" s="2" customFormat="1" ht="26.4">
      <c r="A485" s="360" t="s">
        <v>698</v>
      </c>
      <c r="B485" s="356">
        <v>5</v>
      </c>
      <c r="C485" s="356">
        <v>2</v>
      </c>
      <c r="D485" s="357" t="s">
        <v>640</v>
      </c>
      <c r="E485" s="358" t="s">
        <v>584</v>
      </c>
      <c r="F485" s="359">
        <v>298142</v>
      </c>
    </row>
    <row r="486" spans="1:6" s="2" customFormat="1" ht="26.4">
      <c r="A486" s="360" t="s">
        <v>1057</v>
      </c>
      <c r="B486" s="356">
        <v>5</v>
      </c>
      <c r="C486" s="356">
        <v>2</v>
      </c>
      <c r="D486" s="357" t="s">
        <v>1058</v>
      </c>
      <c r="E486" s="358" t="s">
        <v>584</v>
      </c>
      <c r="F486" s="359">
        <v>210000</v>
      </c>
    </row>
    <row r="487" spans="1:6" s="2" customFormat="1">
      <c r="A487" s="360" t="s">
        <v>85</v>
      </c>
      <c r="B487" s="356">
        <v>5</v>
      </c>
      <c r="C487" s="356">
        <v>2</v>
      </c>
      <c r="D487" s="357" t="s">
        <v>1058</v>
      </c>
      <c r="E487" s="358" t="s">
        <v>84</v>
      </c>
      <c r="F487" s="359">
        <v>210000</v>
      </c>
    </row>
    <row r="488" spans="1:6" s="9" customFormat="1">
      <c r="A488" s="360" t="s">
        <v>83</v>
      </c>
      <c r="B488" s="356">
        <v>5</v>
      </c>
      <c r="C488" s="356">
        <v>2</v>
      </c>
      <c r="D488" s="357" t="s">
        <v>1058</v>
      </c>
      <c r="E488" s="358" t="s">
        <v>82</v>
      </c>
      <c r="F488" s="359">
        <v>210000</v>
      </c>
    </row>
    <row r="489" spans="1:6" s="2" customFormat="1" ht="26.4">
      <c r="A489" s="360" t="s">
        <v>716</v>
      </c>
      <c r="B489" s="356">
        <v>5</v>
      </c>
      <c r="C489" s="356">
        <v>2</v>
      </c>
      <c r="D489" s="357" t="s">
        <v>713</v>
      </c>
      <c r="E489" s="358" t="s">
        <v>584</v>
      </c>
      <c r="F489" s="359">
        <v>35000</v>
      </c>
    </row>
    <row r="490" spans="1:6" s="2" customFormat="1">
      <c r="A490" s="360" t="s">
        <v>85</v>
      </c>
      <c r="B490" s="356">
        <v>5</v>
      </c>
      <c r="C490" s="356">
        <v>2</v>
      </c>
      <c r="D490" s="357" t="s">
        <v>713</v>
      </c>
      <c r="E490" s="358" t="s">
        <v>84</v>
      </c>
      <c r="F490" s="359">
        <v>35000</v>
      </c>
    </row>
    <row r="491" spans="1:6" s="13" customFormat="1">
      <c r="A491" s="360" t="s">
        <v>83</v>
      </c>
      <c r="B491" s="356">
        <v>5</v>
      </c>
      <c r="C491" s="356">
        <v>2</v>
      </c>
      <c r="D491" s="357" t="s">
        <v>713</v>
      </c>
      <c r="E491" s="358" t="s">
        <v>82</v>
      </c>
      <c r="F491" s="359">
        <v>35000</v>
      </c>
    </row>
    <row r="492" spans="1:6" s="2" customFormat="1" ht="26.4">
      <c r="A492" s="360" t="s">
        <v>336</v>
      </c>
      <c r="B492" s="356">
        <v>5</v>
      </c>
      <c r="C492" s="356">
        <v>2</v>
      </c>
      <c r="D492" s="357" t="s">
        <v>985</v>
      </c>
      <c r="E492" s="358" t="s">
        <v>584</v>
      </c>
      <c r="F492" s="359">
        <v>9000</v>
      </c>
    </row>
    <row r="493" spans="1:6" s="2" customFormat="1">
      <c r="A493" s="360" t="s">
        <v>524</v>
      </c>
      <c r="B493" s="356">
        <v>5</v>
      </c>
      <c r="C493" s="356">
        <v>2</v>
      </c>
      <c r="D493" s="357" t="s">
        <v>985</v>
      </c>
      <c r="E493" s="358" t="s">
        <v>20</v>
      </c>
      <c r="F493" s="359">
        <v>7535.8</v>
      </c>
    </row>
    <row r="494" spans="1:6" s="2" customFormat="1">
      <c r="A494" s="360" t="s">
        <v>36</v>
      </c>
      <c r="B494" s="356">
        <v>5</v>
      </c>
      <c r="C494" s="356">
        <v>2</v>
      </c>
      <c r="D494" s="357" t="s">
        <v>985</v>
      </c>
      <c r="E494" s="358" t="s">
        <v>19</v>
      </c>
      <c r="F494" s="359">
        <v>7535.8</v>
      </c>
    </row>
    <row r="495" spans="1:6" s="9" customFormat="1">
      <c r="A495" s="360" t="s">
        <v>85</v>
      </c>
      <c r="B495" s="356">
        <v>5</v>
      </c>
      <c r="C495" s="356">
        <v>2</v>
      </c>
      <c r="D495" s="357" t="s">
        <v>985</v>
      </c>
      <c r="E495" s="358" t="s">
        <v>84</v>
      </c>
      <c r="F495" s="359">
        <v>1464.2</v>
      </c>
    </row>
    <row r="496" spans="1:6" s="2" customFormat="1">
      <c r="A496" s="360" t="s">
        <v>83</v>
      </c>
      <c r="B496" s="356">
        <v>5</v>
      </c>
      <c r="C496" s="356">
        <v>2</v>
      </c>
      <c r="D496" s="357" t="s">
        <v>985</v>
      </c>
      <c r="E496" s="358" t="s">
        <v>82</v>
      </c>
      <c r="F496" s="359">
        <v>1464.2</v>
      </c>
    </row>
    <row r="497" spans="1:6" s="2" customFormat="1">
      <c r="A497" s="360" t="s">
        <v>642</v>
      </c>
      <c r="B497" s="356">
        <v>5</v>
      </c>
      <c r="C497" s="356">
        <v>2</v>
      </c>
      <c r="D497" s="357" t="s">
        <v>643</v>
      </c>
      <c r="E497" s="358" t="s">
        <v>584</v>
      </c>
      <c r="F497" s="359">
        <v>3970</v>
      </c>
    </row>
    <row r="498" spans="1:6" s="2" customFormat="1">
      <c r="A498" s="360" t="s">
        <v>524</v>
      </c>
      <c r="B498" s="356">
        <v>5</v>
      </c>
      <c r="C498" s="356">
        <v>2</v>
      </c>
      <c r="D498" s="357" t="s">
        <v>643</v>
      </c>
      <c r="E498" s="358" t="s">
        <v>20</v>
      </c>
      <c r="F498" s="359">
        <v>3970</v>
      </c>
    </row>
    <row r="499" spans="1:6" s="2" customFormat="1">
      <c r="A499" s="360" t="s">
        <v>36</v>
      </c>
      <c r="B499" s="356">
        <v>5</v>
      </c>
      <c r="C499" s="356">
        <v>2</v>
      </c>
      <c r="D499" s="357" t="s">
        <v>643</v>
      </c>
      <c r="E499" s="358" t="s">
        <v>19</v>
      </c>
      <c r="F499" s="359">
        <v>3970</v>
      </c>
    </row>
    <row r="500" spans="1:6" s="2" customFormat="1">
      <c r="A500" s="360" t="s">
        <v>645</v>
      </c>
      <c r="B500" s="356">
        <v>5</v>
      </c>
      <c r="C500" s="356">
        <v>2</v>
      </c>
      <c r="D500" s="357" t="s">
        <v>644</v>
      </c>
      <c r="E500" s="358" t="s">
        <v>584</v>
      </c>
      <c r="F500" s="359">
        <v>572</v>
      </c>
    </row>
    <row r="501" spans="1:6" s="2" customFormat="1">
      <c r="A501" s="360" t="s">
        <v>524</v>
      </c>
      <c r="B501" s="356">
        <v>5</v>
      </c>
      <c r="C501" s="356">
        <v>2</v>
      </c>
      <c r="D501" s="357" t="s">
        <v>644</v>
      </c>
      <c r="E501" s="358" t="s">
        <v>20</v>
      </c>
      <c r="F501" s="359">
        <v>572</v>
      </c>
    </row>
    <row r="502" spans="1:6" s="9" customFormat="1">
      <c r="A502" s="360" t="s">
        <v>36</v>
      </c>
      <c r="B502" s="356">
        <v>5</v>
      </c>
      <c r="C502" s="356">
        <v>2</v>
      </c>
      <c r="D502" s="357" t="s">
        <v>644</v>
      </c>
      <c r="E502" s="358" t="s">
        <v>19</v>
      </c>
      <c r="F502" s="359">
        <v>572</v>
      </c>
    </row>
    <row r="503" spans="1:6" s="2" customFormat="1">
      <c r="A503" s="360" t="s">
        <v>646</v>
      </c>
      <c r="B503" s="356">
        <v>5</v>
      </c>
      <c r="C503" s="356">
        <v>2</v>
      </c>
      <c r="D503" s="357" t="s">
        <v>647</v>
      </c>
      <c r="E503" s="358" t="s">
        <v>584</v>
      </c>
      <c r="F503" s="359">
        <v>100</v>
      </c>
    </row>
    <row r="504" spans="1:6" s="2" customFormat="1">
      <c r="A504" s="360" t="s">
        <v>524</v>
      </c>
      <c r="B504" s="356">
        <v>5</v>
      </c>
      <c r="C504" s="356">
        <v>2</v>
      </c>
      <c r="D504" s="357" t="s">
        <v>647</v>
      </c>
      <c r="E504" s="358" t="s">
        <v>20</v>
      </c>
      <c r="F504" s="359">
        <v>100</v>
      </c>
    </row>
    <row r="505" spans="1:6" s="2" customFormat="1">
      <c r="A505" s="360" t="s">
        <v>36</v>
      </c>
      <c r="B505" s="356">
        <v>5</v>
      </c>
      <c r="C505" s="356">
        <v>2</v>
      </c>
      <c r="D505" s="357" t="s">
        <v>647</v>
      </c>
      <c r="E505" s="358" t="s">
        <v>19</v>
      </c>
      <c r="F505" s="359">
        <v>100</v>
      </c>
    </row>
    <row r="506" spans="1:6" s="2" customFormat="1">
      <c r="A506" s="360" t="s">
        <v>1111</v>
      </c>
      <c r="B506" s="356">
        <v>5</v>
      </c>
      <c r="C506" s="356">
        <v>2</v>
      </c>
      <c r="D506" s="357" t="s">
        <v>1118</v>
      </c>
      <c r="E506" s="358" t="s">
        <v>584</v>
      </c>
      <c r="F506" s="359">
        <v>4500</v>
      </c>
    </row>
    <row r="507" spans="1:6" s="2" customFormat="1">
      <c r="A507" s="360" t="s">
        <v>85</v>
      </c>
      <c r="B507" s="356">
        <v>5</v>
      </c>
      <c r="C507" s="356">
        <v>2</v>
      </c>
      <c r="D507" s="357" t="s">
        <v>1118</v>
      </c>
      <c r="E507" s="358">
        <v>400</v>
      </c>
      <c r="F507" s="359">
        <v>4500</v>
      </c>
    </row>
    <row r="508" spans="1:6" s="2" customFormat="1">
      <c r="A508" s="360" t="s">
        <v>83</v>
      </c>
      <c r="B508" s="356">
        <v>5</v>
      </c>
      <c r="C508" s="356">
        <v>2</v>
      </c>
      <c r="D508" s="357" t="s">
        <v>1118</v>
      </c>
      <c r="E508" s="358" t="s">
        <v>82</v>
      </c>
      <c r="F508" s="359">
        <v>4500</v>
      </c>
    </row>
    <row r="509" spans="1:6" s="2" customFormat="1">
      <c r="A509" s="360" t="s">
        <v>338</v>
      </c>
      <c r="B509" s="356">
        <v>5</v>
      </c>
      <c r="C509" s="356">
        <v>2</v>
      </c>
      <c r="D509" s="357" t="s">
        <v>983</v>
      </c>
      <c r="E509" s="358" t="s">
        <v>584</v>
      </c>
      <c r="F509" s="359">
        <v>35000</v>
      </c>
    </row>
    <row r="510" spans="1:6" s="2" customFormat="1">
      <c r="A510" s="360" t="s">
        <v>85</v>
      </c>
      <c r="B510" s="356">
        <v>5</v>
      </c>
      <c r="C510" s="356">
        <v>2</v>
      </c>
      <c r="D510" s="357" t="s">
        <v>983</v>
      </c>
      <c r="E510" s="358">
        <v>400</v>
      </c>
      <c r="F510" s="359">
        <v>35000</v>
      </c>
    </row>
    <row r="511" spans="1:6" s="9" customFormat="1">
      <c r="A511" s="360" t="s">
        <v>83</v>
      </c>
      <c r="B511" s="356">
        <v>5</v>
      </c>
      <c r="C511" s="356">
        <v>2</v>
      </c>
      <c r="D511" s="357" t="s">
        <v>983</v>
      </c>
      <c r="E511" s="358" t="s">
        <v>82</v>
      </c>
      <c r="F511" s="359">
        <v>35000</v>
      </c>
    </row>
    <row r="512" spans="1:6" s="2" customFormat="1">
      <c r="A512" s="360" t="s">
        <v>334</v>
      </c>
      <c r="B512" s="356">
        <v>5</v>
      </c>
      <c r="C512" s="356">
        <v>2</v>
      </c>
      <c r="D512" s="357" t="s">
        <v>335</v>
      </c>
      <c r="E512" s="358" t="s">
        <v>584</v>
      </c>
      <c r="F512" s="359">
        <v>1820</v>
      </c>
    </row>
    <row r="513" spans="1:6" s="2" customFormat="1">
      <c r="A513" s="360" t="s">
        <v>558</v>
      </c>
      <c r="B513" s="356">
        <v>5</v>
      </c>
      <c r="C513" s="356">
        <v>2</v>
      </c>
      <c r="D513" s="357" t="s">
        <v>337</v>
      </c>
      <c r="E513" s="358" t="s">
        <v>584</v>
      </c>
      <c r="F513" s="359">
        <v>1500</v>
      </c>
    </row>
    <row r="514" spans="1:6" s="2" customFormat="1">
      <c r="A514" s="360" t="s">
        <v>30</v>
      </c>
      <c r="B514" s="356">
        <v>5</v>
      </c>
      <c r="C514" s="356">
        <v>2</v>
      </c>
      <c r="D514" s="357" t="s">
        <v>337</v>
      </c>
      <c r="E514" s="358" t="s">
        <v>4</v>
      </c>
      <c r="F514" s="359">
        <v>1500</v>
      </c>
    </row>
    <row r="515" spans="1:6" s="9" customFormat="1" ht="26.4">
      <c r="A515" s="360" t="s">
        <v>544</v>
      </c>
      <c r="B515" s="356">
        <v>5</v>
      </c>
      <c r="C515" s="356">
        <v>2</v>
      </c>
      <c r="D515" s="357" t="s">
        <v>337</v>
      </c>
      <c r="E515" s="358" t="s">
        <v>10</v>
      </c>
      <c r="F515" s="359">
        <v>1500</v>
      </c>
    </row>
    <row r="516" spans="1:6" s="2" customFormat="1">
      <c r="A516" s="360" t="s">
        <v>628</v>
      </c>
      <c r="B516" s="356">
        <v>5</v>
      </c>
      <c r="C516" s="356">
        <v>2</v>
      </c>
      <c r="D516" s="357" t="s">
        <v>627</v>
      </c>
      <c r="E516" s="358" t="s">
        <v>584</v>
      </c>
      <c r="F516" s="359">
        <v>320</v>
      </c>
    </row>
    <row r="517" spans="1:6" s="2" customFormat="1">
      <c r="A517" s="360" t="s">
        <v>524</v>
      </c>
      <c r="B517" s="356">
        <v>5</v>
      </c>
      <c r="C517" s="356">
        <v>2</v>
      </c>
      <c r="D517" s="357" t="s">
        <v>627</v>
      </c>
      <c r="E517" s="358" t="s">
        <v>20</v>
      </c>
      <c r="F517" s="359">
        <v>320</v>
      </c>
    </row>
    <row r="518" spans="1:6" s="9" customFormat="1">
      <c r="A518" s="360" t="s">
        <v>36</v>
      </c>
      <c r="B518" s="356">
        <v>5</v>
      </c>
      <c r="C518" s="356">
        <v>2</v>
      </c>
      <c r="D518" s="357" t="s">
        <v>627</v>
      </c>
      <c r="E518" s="358" t="s">
        <v>19</v>
      </c>
      <c r="F518" s="359">
        <v>320</v>
      </c>
    </row>
    <row r="519" spans="1:6" s="2" customFormat="1">
      <c r="A519" s="360" t="s">
        <v>177</v>
      </c>
      <c r="B519" s="356">
        <v>5</v>
      </c>
      <c r="C519" s="356">
        <v>2</v>
      </c>
      <c r="D519" s="357" t="s">
        <v>339</v>
      </c>
      <c r="E519" s="358" t="s">
        <v>584</v>
      </c>
      <c r="F519" s="359">
        <v>16100</v>
      </c>
    </row>
    <row r="520" spans="1:6" s="2" customFormat="1" ht="39.6">
      <c r="A520" s="360" t="s">
        <v>340</v>
      </c>
      <c r="B520" s="356">
        <v>5</v>
      </c>
      <c r="C520" s="356">
        <v>2</v>
      </c>
      <c r="D520" s="357" t="s">
        <v>341</v>
      </c>
      <c r="E520" s="358" t="s">
        <v>584</v>
      </c>
      <c r="F520" s="359">
        <v>16100</v>
      </c>
    </row>
    <row r="521" spans="1:6" s="2" customFormat="1">
      <c r="A521" s="360" t="s">
        <v>120</v>
      </c>
      <c r="B521" s="356">
        <v>5</v>
      </c>
      <c r="C521" s="356">
        <v>2</v>
      </c>
      <c r="D521" s="357" t="s">
        <v>342</v>
      </c>
      <c r="E521" s="358" t="s">
        <v>584</v>
      </c>
      <c r="F521" s="359">
        <v>16100</v>
      </c>
    </row>
    <row r="522" spans="1:6" s="2" customFormat="1">
      <c r="A522" s="360" t="s">
        <v>85</v>
      </c>
      <c r="B522" s="356">
        <v>5</v>
      </c>
      <c r="C522" s="356">
        <v>2</v>
      </c>
      <c r="D522" s="357" t="s">
        <v>342</v>
      </c>
      <c r="E522" s="358" t="s">
        <v>84</v>
      </c>
      <c r="F522" s="359">
        <v>16100</v>
      </c>
    </row>
    <row r="523" spans="1:6" s="2" customFormat="1">
      <c r="A523" s="360" t="s">
        <v>83</v>
      </c>
      <c r="B523" s="356">
        <v>5</v>
      </c>
      <c r="C523" s="356">
        <v>2</v>
      </c>
      <c r="D523" s="357" t="s">
        <v>342</v>
      </c>
      <c r="E523" s="358" t="s">
        <v>82</v>
      </c>
      <c r="F523" s="359">
        <v>16100</v>
      </c>
    </row>
    <row r="524" spans="1:6" s="2" customFormat="1" ht="26.4">
      <c r="A524" s="360" t="s">
        <v>219</v>
      </c>
      <c r="B524" s="356">
        <v>5</v>
      </c>
      <c r="C524" s="356">
        <v>2</v>
      </c>
      <c r="D524" s="357" t="s">
        <v>220</v>
      </c>
      <c r="E524" s="358" t="s">
        <v>584</v>
      </c>
      <c r="F524" s="359">
        <v>550</v>
      </c>
    </row>
    <row r="525" spans="1:6" s="9" customFormat="1" ht="39.6" customHeight="1">
      <c r="A525" s="360" t="s">
        <v>343</v>
      </c>
      <c r="B525" s="356">
        <v>5</v>
      </c>
      <c r="C525" s="356">
        <v>2</v>
      </c>
      <c r="D525" s="357" t="s">
        <v>344</v>
      </c>
      <c r="E525" s="358" t="s">
        <v>584</v>
      </c>
      <c r="F525" s="359">
        <v>550</v>
      </c>
    </row>
    <row r="526" spans="1:6" s="2" customFormat="1">
      <c r="A526" s="360" t="s">
        <v>345</v>
      </c>
      <c r="B526" s="356">
        <v>5</v>
      </c>
      <c r="C526" s="356">
        <v>2</v>
      </c>
      <c r="D526" s="357" t="s">
        <v>346</v>
      </c>
      <c r="E526" s="358" t="s">
        <v>584</v>
      </c>
      <c r="F526" s="359">
        <v>550</v>
      </c>
    </row>
    <row r="527" spans="1:6" s="9" customFormat="1">
      <c r="A527" s="360" t="s">
        <v>524</v>
      </c>
      <c r="B527" s="356">
        <v>5</v>
      </c>
      <c r="C527" s="356">
        <v>2</v>
      </c>
      <c r="D527" s="357" t="s">
        <v>346</v>
      </c>
      <c r="E527" s="358" t="s">
        <v>20</v>
      </c>
      <c r="F527" s="359">
        <v>550</v>
      </c>
    </row>
    <row r="528" spans="1:6" s="2" customFormat="1">
      <c r="A528" s="360" t="s">
        <v>36</v>
      </c>
      <c r="B528" s="356">
        <v>5</v>
      </c>
      <c r="C528" s="356">
        <v>2</v>
      </c>
      <c r="D528" s="357" t="s">
        <v>346</v>
      </c>
      <c r="E528" s="358" t="s">
        <v>19</v>
      </c>
      <c r="F528" s="359">
        <v>550</v>
      </c>
    </row>
    <row r="529" spans="1:6" s="2" customFormat="1" ht="13.95" customHeight="1">
      <c r="A529" s="360" t="s">
        <v>86</v>
      </c>
      <c r="B529" s="356">
        <v>5</v>
      </c>
      <c r="C529" s="356">
        <v>2</v>
      </c>
      <c r="D529" s="357" t="s">
        <v>258</v>
      </c>
      <c r="E529" s="358" t="s">
        <v>584</v>
      </c>
      <c r="F529" s="359">
        <v>30</v>
      </c>
    </row>
    <row r="530" spans="1:6" s="9" customFormat="1">
      <c r="A530" s="360" t="s">
        <v>1055</v>
      </c>
      <c r="B530" s="356">
        <v>5</v>
      </c>
      <c r="C530" s="356">
        <v>2</v>
      </c>
      <c r="D530" s="357" t="s">
        <v>1056</v>
      </c>
      <c r="E530" s="358" t="s">
        <v>584</v>
      </c>
      <c r="F530" s="359">
        <v>30</v>
      </c>
    </row>
    <row r="531" spans="1:6" s="2" customFormat="1" ht="26.4" customHeight="1">
      <c r="A531" s="360" t="s">
        <v>30</v>
      </c>
      <c r="B531" s="356">
        <v>5</v>
      </c>
      <c r="C531" s="356">
        <v>2</v>
      </c>
      <c r="D531" s="357" t="s">
        <v>1056</v>
      </c>
      <c r="E531" s="358" t="s">
        <v>4</v>
      </c>
      <c r="F531" s="359">
        <v>30</v>
      </c>
    </row>
    <row r="532" spans="1:6" s="2" customFormat="1">
      <c r="A532" s="360" t="s">
        <v>29</v>
      </c>
      <c r="B532" s="356">
        <v>5</v>
      </c>
      <c r="C532" s="356">
        <v>2</v>
      </c>
      <c r="D532" s="357" t="s">
        <v>1056</v>
      </c>
      <c r="E532" s="358" t="s">
        <v>28</v>
      </c>
      <c r="F532" s="359">
        <v>30</v>
      </c>
    </row>
    <row r="533" spans="1:6" s="9" customFormat="1">
      <c r="A533" s="433" t="s">
        <v>121</v>
      </c>
      <c r="B533" s="434">
        <v>5</v>
      </c>
      <c r="C533" s="434">
        <v>3</v>
      </c>
      <c r="D533" s="435" t="s">
        <v>584</v>
      </c>
      <c r="E533" s="436" t="s">
        <v>584</v>
      </c>
      <c r="F533" s="437">
        <v>15991</v>
      </c>
    </row>
    <row r="534" spans="1:6" s="2" customFormat="1" ht="26.4">
      <c r="A534" s="360" t="s">
        <v>116</v>
      </c>
      <c r="B534" s="356">
        <v>5</v>
      </c>
      <c r="C534" s="356">
        <v>3</v>
      </c>
      <c r="D534" s="357" t="s">
        <v>328</v>
      </c>
      <c r="E534" s="358" t="s">
        <v>584</v>
      </c>
      <c r="F534" s="359">
        <v>5800</v>
      </c>
    </row>
    <row r="535" spans="1:6" s="2" customFormat="1">
      <c r="A535" s="360" t="s">
        <v>559</v>
      </c>
      <c r="B535" s="356">
        <v>5</v>
      </c>
      <c r="C535" s="356">
        <v>3</v>
      </c>
      <c r="D535" s="357" t="s">
        <v>347</v>
      </c>
      <c r="E535" s="358" t="s">
        <v>584</v>
      </c>
      <c r="F535" s="359">
        <v>5800</v>
      </c>
    </row>
    <row r="536" spans="1:6" s="9" customFormat="1" ht="26.4">
      <c r="A536" s="360" t="s">
        <v>348</v>
      </c>
      <c r="B536" s="356">
        <v>5</v>
      </c>
      <c r="C536" s="356">
        <v>3</v>
      </c>
      <c r="D536" s="357" t="s">
        <v>630</v>
      </c>
      <c r="E536" s="358" t="s">
        <v>584</v>
      </c>
      <c r="F536" s="359">
        <v>4273</v>
      </c>
    </row>
    <row r="537" spans="1:6" s="2" customFormat="1">
      <c r="A537" s="360" t="s">
        <v>350</v>
      </c>
      <c r="B537" s="356">
        <v>5</v>
      </c>
      <c r="C537" s="356">
        <v>3</v>
      </c>
      <c r="D537" s="357" t="s">
        <v>631</v>
      </c>
      <c r="E537" s="358" t="s">
        <v>584</v>
      </c>
      <c r="F537" s="359">
        <v>3255</v>
      </c>
    </row>
    <row r="538" spans="1:6" s="2" customFormat="1">
      <c r="A538" s="360" t="s">
        <v>524</v>
      </c>
      <c r="B538" s="356">
        <v>5</v>
      </c>
      <c r="C538" s="356">
        <v>3</v>
      </c>
      <c r="D538" s="357" t="s">
        <v>631</v>
      </c>
      <c r="E538" s="358" t="s">
        <v>20</v>
      </c>
      <c r="F538" s="359">
        <v>3255</v>
      </c>
    </row>
    <row r="539" spans="1:6" s="2" customFormat="1">
      <c r="A539" s="360" t="s">
        <v>36</v>
      </c>
      <c r="B539" s="356">
        <v>5</v>
      </c>
      <c r="C539" s="356">
        <v>3</v>
      </c>
      <c r="D539" s="357" t="s">
        <v>631</v>
      </c>
      <c r="E539" s="358" t="s">
        <v>19</v>
      </c>
      <c r="F539" s="359">
        <v>3255</v>
      </c>
    </row>
    <row r="540" spans="1:6" s="9" customFormat="1" ht="26.4">
      <c r="A540" s="360" t="s">
        <v>351</v>
      </c>
      <c r="B540" s="356">
        <v>5</v>
      </c>
      <c r="C540" s="356">
        <v>3</v>
      </c>
      <c r="D540" s="357" t="s">
        <v>632</v>
      </c>
      <c r="E540" s="358" t="s">
        <v>584</v>
      </c>
      <c r="F540" s="359">
        <v>1018</v>
      </c>
    </row>
    <row r="541" spans="1:6" s="2" customFormat="1">
      <c r="A541" s="360" t="s">
        <v>524</v>
      </c>
      <c r="B541" s="356">
        <v>5</v>
      </c>
      <c r="C541" s="356">
        <v>3</v>
      </c>
      <c r="D541" s="357" t="s">
        <v>632</v>
      </c>
      <c r="E541" s="358" t="s">
        <v>20</v>
      </c>
      <c r="F541" s="359">
        <v>1018</v>
      </c>
    </row>
    <row r="542" spans="1:6" s="2" customFormat="1">
      <c r="A542" s="360" t="s">
        <v>36</v>
      </c>
      <c r="B542" s="356">
        <v>5</v>
      </c>
      <c r="C542" s="356">
        <v>3</v>
      </c>
      <c r="D542" s="357" t="s">
        <v>632</v>
      </c>
      <c r="E542" s="358" t="s">
        <v>19</v>
      </c>
      <c r="F542" s="359">
        <v>1018</v>
      </c>
    </row>
    <row r="543" spans="1:6" s="9" customFormat="1" ht="39.6" customHeight="1">
      <c r="A543" s="360" t="s">
        <v>634</v>
      </c>
      <c r="B543" s="356">
        <v>5</v>
      </c>
      <c r="C543" s="356">
        <v>3</v>
      </c>
      <c r="D543" s="357" t="s">
        <v>349</v>
      </c>
      <c r="E543" s="358" t="s">
        <v>584</v>
      </c>
      <c r="F543" s="359">
        <v>1527</v>
      </c>
    </row>
    <row r="544" spans="1:6" s="2" customFormat="1">
      <c r="A544" s="360" t="s">
        <v>635</v>
      </c>
      <c r="B544" s="356">
        <v>5</v>
      </c>
      <c r="C544" s="356">
        <v>3</v>
      </c>
      <c r="D544" s="357" t="s">
        <v>633</v>
      </c>
      <c r="E544" s="358" t="s">
        <v>584</v>
      </c>
      <c r="F544" s="359">
        <v>1527</v>
      </c>
    </row>
    <row r="545" spans="1:6" s="2" customFormat="1">
      <c r="A545" s="360" t="s">
        <v>524</v>
      </c>
      <c r="B545" s="356">
        <v>5</v>
      </c>
      <c r="C545" s="356">
        <v>3</v>
      </c>
      <c r="D545" s="357" t="s">
        <v>633</v>
      </c>
      <c r="E545" s="358" t="s">
        <v>20</v>
      </c>
      <c r="F545" s="359">
        <v>1527</v>
      </c>
    </row>
    <row r="546" spans="1:6" s="2" customFormat="1">
      <c r="A546" s="360" t="s">
        <v>36</v>
      </c>
      <c r="B546" s="356">
        <v>5</v>
      </c>
      <c r="C546" s="356">
        <v>3</v>
      </c>
      <c r="D546" s="357" t="s">
        <v>633</v>
      </c>
      <c r="E546" s="358" t="s">
        <v>19</v>
      </c>
      <c r="F546" s="359">
        <v>1527</v>
      </c>
    </row>
    <row r="547" spans="1:6" s="9" customFormat="1">
      <c r="A547" s="360" t="s">
        <v>163</v>
      </c>
      <c r="B547" s="356">
        <v>5</v>
      </c>
      <c r="C547" s="356">
        <v>3</v>
      </c>
      <c r="D547" s="357" t="s">
        <v>235</v>
      </c>
      <c r="E547" s="358" t="s">
        <v>584</v>
      </c>
      <c r="F547" s="359">
        <v>10191</v>
      </c>
    </row>
    <row r="548" spans="1:6" s="2" customFormat="1">
      <c r="A548" s="360" t="s">
        <v>164</v>
      </c>
      <c r="B548" s="356">
        <v>5</v>
      </c>
      <c r="C548" s="356">
        <v>3</v>
      </c>
      <c r="D548" s="357" t="s">
        <v>280</v>
      </c>
      <c r="E548" s="358" t="s">
        <v>584</v>
      </c>
      <c r="F548" s="359">
        <v>10191</v>
      </c>
    </row>
    <row r="549" spans="1:6" s="2" customFormat="1">
      <c r="A549" s="360" t="s">
        <v>352</v>
      </c>
      <c r="B549" s="356">
        <v>5</v>
      </c>
      <c r="C549" s="356">
        <v>3</v>
      </c>
      <c r="D549" s="357" t="s">
        <v>353</v>
      </c>
      <c r="E549" s="358" t="s">
        <v>584</v>
      </c>
      <c r="F549" s="359">
        <v>10191</v>
      </c>
    </row>
    <row r="550" spans="1:6" s="2" customFormat="1">
      <c r="A550" s="360" t="s">
        <v>185</v>
      </c>
      <c r="B550" s="356">
        <v>5</v>
      </c>
      <c r="C550" s="356">
        <v>3</v>
      </c>
      <c r="D550" s="357" t="s">
        <v>354</v>
      </c>
      <c r="E550" s="358" t="s">
        <v>584</v>
      </c>
      <c r="F550" s="359">
        <v>4600</v>
      </c>
    </row>
    <row r="551" spans="1:6" s="9" customFormat="1">
      <c r="A551" s="360" t="s">
        <v>524</v>
      </c>
      <c r="B551" s="356">
        <v>5</v>
      </c>
      <c r="C551" s="356">
        <v>3</v>
      </c>
      <c r="D551" s="357" t="s">
        <v>354</v>
      </c>
      <c r="E551" s="358" t="s">
        <v>20</v>
      </c>
      <c r="F551" s="359">
        <v>4600</v>
      </c>
    </row>
    <row r="552" spans="1:6" s="2" customFormat="1">
      <c r="A552" s="360" t="s">
        <v>36</v>
      </c>
      <c r="B552" s="356">
        <v>5</v>
      </c>
      <c r="C552" s="356">
        <v>3</v>
      </c>
      <c r="D552" s="357" t="s">
        <v>354</v>
      </c>
      <c r="E552" s="358" t="s">
        <v>19</v>
      </c>
      <c r="F552" s="359">
        <v>4600</v>
      </c>
    </row>
    <row r="553" spans="1:6" s="2" customFormat="1">
      <c r="A553" s="360" t="s">
        <v>186</v>
      </c>
      <c r="B553" s="356">
        <v>5</v>
      </c>
      <c r="C553" s="356">
        <v>3</v>
      </c>
      <c r="D553" s="357" t="s">
        <v>355</v>
      </c>
      <c r="E553" s="358" t="s">
        <v>584</v>
      </c>
      <c r="F553" s="359">
        <v>600</v>
      </c>
    </row>
    <row r="554" spans="1:6" s="9" customFormat="1">
      <c r="A554" s="360" t="s">
        <v>524</v>
      </c>
      <c r="B554" s="356">
        <v>5</v>
      </c>
      <c r="C554" s="356">
        <v>3</v>
      </c>
      <c r="D554" s="357" t="s">
        <v>355</v>
      </c>
      <c r="E554" s="358" t="s">
        <v>20</v>
      </c>
      <c r="F554" s="359">
        <v>600</v>
      </c>
    </row>
    <row r="555" spans="1:6" s="2" customFormat="1">
      <c r="A555" s="360" t="s">
        <v>36</v>
      </c>
      <c r="B555" s="356">
        <v>5</v>
      </c>
      <c r="C555" s="356">
        <v>3</v>
      </c>
      <c r="D555" s="357" t="s">
        <v>355</v>
      </c>
      <c r="E555" s="358" t="s">
        <v>19</v>
      </c>
      <c r="F555" s="359">
        <v>600</v>
      </c>
    </row>
    <row r="556" spans="1:6" s="2" customFormat="1" ht="26.4">
      <c r="A556" s="360" t="s">
        <v>356</v>
      </c>
      <c r="B556" s="356">
        <v>5</v>
      </c>
      <c r="C556" s="356">
        <v>3</v>
      </c>
      <c r="D556" s="357" t="s">
        <v>357</v>
      </c>
      <c r="E556" s="358" t="s">
        <v>584</v>
      </c>
      <c r="F556" s="359">
        <v>300</v>
      </c>
    </row>
    <row r="557" spans="1:6" s="2" customFormat="1">
      <c r="A557" s="360" t="s">
        <v>524</v>
      </c>
      <c r="B557" s="356">
        <v>5</v>
      </c>
      <c r="C557" s="356">
        <v>3</v>
      </c>
      <c r="D557" s="357" t="s">
        <v>357</v>
      </c>
      <c r="E557" s="358" t="s">
        <v>20</v>
      </c>
      <c r="F557" s="359">
        <v>300</v>
      </c>
    </row>
    <row r="558" spans="1:6" s="2" customFormat="1">
      <c r="A558" s="360" t="s">
        <v>36</v>
      </c>
      <c r="B558" s="356">
        <v>5</v>
      </c>
      <c r="C558" s="356">
        <v>3</v>
      </c>
      <c r="D558" s="357" t="s">
        <v>357</v>
      </c>
      <c r="E558" s="358" t="s">
        <v>19</v>
      </c>
      <c r="F558" s="359">
        <v>300</v>
      </c>
    </row>
    <row r="559" spans="1:6" s="9" customFormat="1">
      <c r="A559" s="360" t="s">
        <v>502</v>
      </c>
      <c r="B559" s="356">
        <v>5</v>
      </c>
      <c r="C559" s="356">
        <v>3</v>
      </c>
      <c r="D559" s="357" t="s">
        <v>358</v>
      </c>
      <c r="E559" s="358" t="s">
        <v>584</v>
      </c>
      <c r="F559" s="359">
        <v>3891</v>
      </c>
    </row>
    <row r="560" spans="1:6" s="2" customFormat="1" ht="26.4">
      <c r="A560" s="360" t="s">
        <v>34</v>
      </c>
      <c r="B560" s="356">
        <v>5</v>
      </c>
      <c r="C560" s="356">
        <v>3</v>
      </c>
      <c r="D560" s="357" t="s">
        <v>358</v>
      </c>
      <c r="E560" s="358" t="s">
        <v>33</v>
      </c>
      <c r="F560" s="359">
        <v>3891</v>
      </c>
    </row>
    <row r="561" spans="1:6" s="2" customFormat="1">
      <c r="A561" s="360" t="s">
        <v>32</v>
      </c>
      <c r="B561" s="356">
        <v>5</v>
      </c>
      <c r="C561" s="356">
        <v>3</v>
      </c>
      <c r="D561" s="357" t="s">
        <v>358</v>
      </c>
      <c r="E561" s="358" t="s">
        <v>31</v>
      </c>
      <c r="F561" s="359">
        <v>3891</v>
      </c>
    </row>
    <row r="562" spans="1:6" s="9" customFormat="1" ht="13.95" customHeight="1">
      <c r="A562" s="360" t="s">
        <v>35</v>
      </c>
      <c r="B562" s="356">
        <v>5</v>
      </c>
      <c r="C562" s="356">
        <v>3</v>
      </c>
      <c r="D562" s="357" t="s">
        <v>359</v>
      </c>
      <c r="E562" s="358" t="s">
        <v>584</v>
      </c>
      <c r="F562" s="359">
        <v>800</v>
      </c>
    </row>
    <row r="563" spans="1:6" s="2" customFormat="1">
      <c r="A563" s="360" t="s">
        <v>524</v>
      </c>
      <c r="B563" s="356">
        <v>5</v>
      </c>
      <c r="C563" s="356">
        <v>3</v>
      </c>
      <c r="D563" s="357" t="s">
        <v>359</v>
      </c>
      <c r="E563" s="358" t="s">
        <v>20</v>
      </c>
      <c r="F563" s="359">
        <v>600</v>
      </c>
    </row>
    <row r="564" spans="1:6" s="2" customFormat="1">
      <c r="A564" s="360" t="s">
        <v>36</v>
      </c>
      <c r="B564" s="356">
        <v>5</v>
      </c>
      <c r="C564" s="356">
        <v>3</v>
      </c>
      <c r="D564" s="357" t="s">
        <v>359</v>
      </c>
      <c r="E564" s="358" t="s">
        <v>19</v>
      </c>
      <c r="F564" s="359">
        <v>600</v>
      </c>
    </row>
    <row r="565" spans="1:6" s="2" customFormat="1">
      <c r="A565" s="360" t="s">
        <v>30</v>
      </c>
      <c r="B565" s="356">
        <v>5</v>
      </c>
      <c r="C565" s="356">
        <v>3</v>
      </c>
      <c r="D565" s="357" t="s">
        <v>359</v>
      </c>
      <c r="E565" s="358" t="s">
        <v>4</v>
      </c>
      <c r="F565" s="359">
        <v>200</v>
      </c>
    </row>
    <row r="566" spans="1:6" s="9" customFormat="1">
      <c r="A566" s="360" t="s">
        <v>29</v>
      </c>
      <c r="B566" s="356">
        <v>5</v>
      </c>
      <c r="C566" s="356">
        <v>3</v>
      </c>
      <c r="D566" s="357" t="s">
        <v>359</v>
      </c>
      <c r="E566" s="358" t="s">
        <v>28</v>
      </c>
      <c r="F566" s="359">
        <v>200</v>
      </c>
    </row>
    <row r="567" spans="1:6" s="2" customFormat="1">
      <c r="A567" s="428" t="s">
        <v>122</v>
      </c>
      <c r="B567" s="429">
        <v>6</v>
      </c>
      <c r="C567" s="429">
        <v>0</v>
      </c>
      <c r="D567" s="430" t="s">
        <v>584</v>
      </c>
      <c r="E567" s="431" t="s">
        <v>584</v>
      </c>
      <c r="F567" s="432">
        <v>17000</v>
      </c>
    </row>
    <row r="568" spans="1:6" s="9" customFormat="1">
      <c r="A568" s="433" t="s">
        <v>123</v>
      </c>
      <c r="B568" s="434">
        <v>6</v>
      </c>
      <c r="C568" s="434">
        <v>2</v>
      </c>
      <c r="D568" s="435" t="s">
        <v>584</v>
      </c>
      <c r="E568" s="436" t="s">
        <v>584</v>
      </c>
      <c r="F568" s="437">
        <v>15153.3</v>
      </c>
    </row>
    <row r="569" spans="1:6" s="2" customFormat="1">
      <c r="A569" s="360" t="s">
        <v>124</v>
      </c>
      <c r="B569" s="356">
        <v>6</v>
      </c>
      <c r="C569" s="356">
        <v>2</v>
      </c>
      <c r="D569" s="357" t="s">
        <v>360</v>
      </c>
      <c r="E569" s="358" t="s">
        <v>584</v>
      </c>
      <c r="F569" s="359">
        <v>15153.3</v>
      </c>
    </row>
    <row r="570" spans="1:6" s="2" customFormat="1" ht="26.4">
      <c r="A570" s="360" t="s">
        <v>361</v>
      </c>
      <c r="B570" s="356">
        <v>6</v>
      </c>
      <c r="C570" s="356">
        <v>2</v>
      </c>
      <c r="D570" s="357" t="s">
        <v>362</v>
      </c>
      <c r="E570" s="358" t="s">
        <v>584</v>
      </c>
      <c r="F570" s="359">
        <v>15153.3</v>
      </c>
    </row>
    <row r="571" spans="1:6" s="9" customFormat="1">
      <c r="A571" s="360" t="s">
        <v>125</v>
      </c>
      <c r="B571" s="356">
        <v>6</v>
      </c>
      <c r="C571" s="356">
        <v>2</v>
      </c>
      <c r="D571" s="357" t="s">
        <v>363</v>
      </c>
      <c r="E571" s="358" t="s">
        <v>584</v>
      </c>
      <c r="F571" s="359">
        <v>3153.3</v>
      </c>
    </row>
    <row r="572" spans="1:6" s="2" customFormat="1">
      <c r="A572" s="360" t="s">
        <v>524</v>
      </c>
      <c r="B572" s="356">
        <v>6</v>
      </c>
      <c r="C572" s="356">
        <v>2</v>
      </c>
      <c r="D572" s="357" t="s">
        <v>363</v>
      </c>
      <c r="E572" s="358" t="s">
        <v>20</v>
      </c>
      <c r="F572" s="359">
        <v>3153.3</v>
      </c>
    </row>
    <row r="573" spans="1:6" s="2" customFormat="1">
      <c r="A573" s="360" t="s">
        <v>36</v>
      </c>
      <c r="B573" s="356">
        <v>6</v>
      </c>
      <c r="C573" s="356">
        <v>2</v>
      </c>
      <c r="D573" s="357" t="s">
        <v>363</v>
      </c>
      <c r="E573" s="358" t="s">
        <v>19</v>
      </c>
      <c r="F573" s="359">
        <v>3153.3</v>
      </c>
    </row>
    <row r="574" spans="1:6" s="2" customFormat="1">
      <c r="A574" s="360" t="s">
        <v>1112</v>
      </c>
      <c r="B574" s="356">
        <v>6</v>
      </c>
      <c r="C574" s="356">
        <v>2</v>
      </c>
      <c r="D574" s="357" t="s">
        <v>1119</v>
      </c>
      <c r="E574" s="358" t="s">
        <v>584</v>
      </c>
      <c r="F574" s="359">
        <v>12000</v>
      </c>
    </row>
    <row r="575" spans="1:6" s="9" customFormat="1">
      <c r="A575" s="360" t="s">
        <v>524</v>
      </c>
      <c r="B575" s="356">
        <v>6</v>
      </c>
      <c r="C575" s="356">
        <v>2</v>
      </c>
      <c r="D575" s="357" t="s">
        <v>1119</v>
      </c>
      <c r="E575" s="358" t="s">
        <v>20</v>
      </c>
      <c r="F575" s="359">
        <v>12000</v>
      </c>
    </row>
    <row r="576" spans="1:6" s="2" customFormat="1">
      <c r="A576" s="360" t="s">
        <v>36</v>
      </c>
      <c r="B576" s="356">
        <v>6</v>
      </c>
      <c r="C576" s="356">
        <v>2</v>
      </c>
      <c r="D576" s="357" t="s">
        <v>1119</v>
      </c>
      <c r="E576" s="358" t="s">
        <v>19</v>
      </c>
      <c r="F576" s="359">
        <v>12000</v>
      </c>
    </row>
    <row r="577" spans="1:6" s="2" customFormat="1">
      <c r="A577" s="433" t="s">
        <v>126</v>
      </c>
      <c r="B577" s="434">
        <v>6</v>
      </c>
      <c r="C577" s="434">
        <v>5</v>
      </c>
      <c r="D577" s="435" t="s">
        <v>584</v>
      </c>
      <c r="E577" s="436" t="s">
        <v>584</v>
      </c>
      <c r="F577" s="437">
        <v>1846.7</v>
      </c>
    </row>
    <row r="578" spans="1:6" s="2" customFormat="1">
      <c r="A578" s="360" t="s">
        <v>124</v>
      </c>
      <c r="B578" s="356">
        <v>6</v>
      </c>
      <c r="C578" s="356">
        <v>5</v>
      </c>
      <c r="D578" s="357" t="s">
        <v>360</v>
      </c>
      <c r="E578" s="358" t="s">
        <v>584</v>
      </c>
      <c r="F578" s="359">
        <v>1846.7</v>
      </c>
    </row>
    <row r="579" spans="1:6" s="2" customFormat="1" ht="26.4">
      <c r="A579" s="360" t="s">
        <v>364</v>
      </c>
      <c r="B579" s="356">
        <v>6</v>
      </c>
      <c r="C579" s="356">
        <v>5</v>
      </c>
      <c r="D579" s="357" t="s">
        <v>365</v>
      </c>
      <c r="E579" s="358" t="s">
        <v>584</v>
      </c>
      <c r="F579" s="359">
        <v>115.2</v>
      </c>
    </row>
    <row r="580" spans="1:6" s="2" customFormat="1">
      <c r="A580" s="360" t="s">
        <v>127</v>
      </c>
      <c r="B580" s="356">
        <v>6</v>
      </c>
      <c r="C580" s="356">
        <v>5</v>
      </c>
      <c r="D580" s="357" t="s">
        <v>366</v>
      </c>
      <c r="E580" s="358" t="s">
        <v>584</v>
      </c>
      <c r="F580" s="359">
        <v>72</v>
      </c>
    </row>
    <row r="581" spans="1:6" s="2" customFormat="1">
      <c r="A581" s="360" t="s">
        <v>524</v>
      </c>
      <c r="B581" s="356">
        <v>6</v>
      </c>
      <c r="C581" s="356">
        <v>5</v>
      </c>
      <c r="D581" s="357" t="s">
        <v>366</v>
      </c>
      <c r="E581" s="358" t="s">
        <v>20</v>
      </c>
      <c r="F581" s="359">
        <v>72</v>
      </c>
    </row>
    <row r="582" spans="1:6" s="2" customFormat="1">
      <c r="A582" s="360" t="s">
        <v>36</v>
      </c>
      <c r="B582" s="356">
        <v>6</v>
      </c>
      <c r="C582" s="356">
        <v>5</v>
      </c>
      <c r="D582" s="357" t="s">
        <v>366</v>
      </c>
      <c r="E582" s="358" t="s">
        <v>19</v>
      </c>
      <c r="F582" s="359">
        <v>72</v>
      </c>
    </row>
    <row r="583" spans="1:6" s="2" customFormat="1">
      <c r="A583" s="360" t="s">
        <v>128</v>
      </c>
      <c r="B583" s="356">
        <v>6</v>
      </c>
      <c r="C583" s="356">
        <v>5</v>
      </c>
      <c r="D583" s="357" t="s">
        <v>367</v>
      </c>
      <c r="E583" s="358" t="s">
        <v>584</v>
      </c>
      <c r="F583" s="359">
        <v>43.2</v>
      </c>
    </row>
    <row r="584" spans="1:6" s="2" customFormat="1">
      <c r="A584" s="360" t="s">
        <v>524</v>
      </c>
      <c r="B584" s="356">
        <v>6</v>
      </c>
      <c r="C584" s="356">
        <v>5</v>
      </c>
      <c r="D584" s="357" t="s">
        <v>367</v>
      </c>
      <c r="E584" s="358" t="s">
        <v>20</v>
      </c>
      <c r="F584" s="359">
        <v>43.2</v>
      </c>
    </row>
    <row r="585" spans="1:6" s="9" customFormat="1">
      <c r="A585" s="360" t="s">
        <v>36</v>
      </c>
      <c r="B585" s="356">
        <v>6</v>
      </c>
      <c r="C585" s="356">
        <v>5</v>
      </c>
      <c r="D585" s="357" t="s">
        <v>367</v>
      </c>
      <c r="E585" s="358" t="s">
        <v>19</v>
      </c>
      <c r="F585" s="359">
        <v>43.2</v>
      </c>
    </row>
    <row r="586" spans="1:6" s="2" customFormat="1">
      <c r="A586" s="360" t="s">
        <v>368</v>
      </c>
      <c r="B586" s="356">
        <v>6</v>
      </c>
      <c r="C586" s="356">
        <v>5</v>
      </c>
      <c r="D586" s="357" t="s">
        <v>369</v>
      </c>
      <c r="E586" s="358" t="s">
        <v>584</v>
      </c>
      <c r="F586" s="359">
        <v>431.5</v>
      </c>
    </row>
    <row r="587" spans="1:6" s="2" customFormat="1">
      <c r="A587" s="360" t="s">
        <v>129</v>
      </c>
      <c r="B587" s="356">
        <v>6</v>
      </c>
      <c r="C587" s="356">
        <v>5</v>
      </c>
      <c r="D587" s="357" t="s">
        <v>370</v>
      </c>
      <c r="E587" s="358" t="s">
        <v>584</v>
      </c>
      <c r="F587" s="359">
        <v>431.5</v>
      </c>
    </row>
    <row r="588" spans="1:6" s="2" customFormat="1">
      <c r="A588" s="360" t="s">
        <v>524</v>
      </c>
      <c r="B588" s="356">
        <v>6</v>
      </c>
      <c r="C588" s="356">
        <v>5</v>
      </c>
      <c r="D588" s="357" t="s">
        <v>370</v>
      </c>
      <c r="E588" s="358" t="s">
        <v>20</v>
      </c>
      <c r="F588" s="359">
        <v>431.5</v>
      </c>
    </row>
    <row r="589" spans="1:6" s="264" customFormat="1">
      <c r="A589" s="360" t="s">
        <v>36</v>
      </c>
      <c r="B589" s="356">
        <v>6</v>
      </c>
      <c r="C589" s="356">
        <v>5</v>
      </c>
      <c r="D589" s="357" t="s">
        <v>370</v>
      </c>
      <c r="E589" s="358" t="s">
        <v>19</v>
      </c>
      <c r="F589" s="359">
        <v>431.5</v>
      </c>
    </row>
    <row r="590" spans="1:6" s="264" customFormat="1" ht="39.6" customHeight="1">
      <c r="A590" s="360" t="s">
        <v>371</v>
      </c>
      <c r="B590" s="356">
        <v>6</v>
      </c>
      <c r="C590" s="356">
        <v>5</v>
      </c>
      <c r="D590" s="357" t="s">
        <v>372</v>
      </c>
      <c r="E590" s="358" t="s">
        <v>584</v>
      </c>
      <c r="F590" s="359">
        <v>1300</v>
      </c>
    </row>
    <row r="591" spans="1:6" s="2" customFormat="1">
      <c r="A591" s="360" t="s">
        <v>130</v>
      </c>
      <c r="B591" s="356">
        <v>6</v>
      </c>
      <c r="C591" s="356">
        <v>5</v>
      </c>
      <c r="D591" s="357" t="s">
        <v>373</v>
      </c>
      <c r="E591" s="358" t="s">
        <v>584</v>
      </c>
      <c r="F591" s="359">
        <v>1300</v>
      </c>
    </row>
    <row r="592" spans="1:6" s="9" customFormat="1">
      <c r="A592" s="360" t="s">
        <v>524</v>
      </c>
      <c r="B592" s="356">
        <v>6</v>
      </c>
      <c r="C592" s="356">
        <v>5</v>
      </c>
      <c r="D592" s="357" t="s">
        <v>373</v>
      </c>
      <c r="E592" s="358" t="s">
        <v>20</v>
      </c>
      <c r="F592" s="359">
        <v>1300</v>
      </c>
    </row>
    <row r="593" spans="1:6" s="2" customFormat="1">
      <c r="A593" s="360" t="s">
        <v>36</v>
      </c>
      <c r="B593" s="356">
        <v>6</v>
      </c>
      <c r="C593" s="356">
        <v>5</v>
      </c>
      <c r="D593" s="357" t="s">
        <v>373</v>
      </c>
      <c r="E593" s="358" t="s">
        <v>19</v>
      </c>
      <c r="F593" s="359">
        <v>1300</v>
      </c>
    </row>
    <row r="594" spans="1:6" s="2" customFormat="1">
      <c r="A594" s="428" t="s">
        <v>75</v>
      </c>
      <c r="B594" s="429">
        <v>7</v>
      </c>
      <c r="C594" s="429">
        <v>0</v>
      </c>
      <c r="D594" s="430" t="s">
        <v>584</v>
      </c>
      <c r="E594" s="431" t="s">
        <v>584</v>
      </c>
      <c r="F594" s="432">
        <v>1383424</v>
      </c>
    </row>
    <row r="595" spans="1:6" s="2" customFormat="1">
      <c r="A595" s="433" t="s">
        <v>71</v>
      </c>
      <c r="B595" s="434">
        <v>7</v>
      </c>
      <c r="C595" s="434">
        <v>1</v>
      </c>
      <c r="D595" s="435" t="s">
        <v>584</v>
      </c>
      <c r="E595" s="436" t="s">
        <v>584</v>
      </c>
      <c r="F595" s="437">
        <v>455699.6</v>
      </c>
    </row>
    <row r="596" spans="1:6" s="2" customFormat="1" ht="26.4">
      <c r="A596" s="360" t="s">
        <v>67</v>
      </c>
      <c r="B596" s="356">
        <v>7</v>
      </c>
      <c r="C596" s="356">
        <v>1</v>
      </c>
      <c r="D596" s="357" t="s">
        <v>275</v>
      </c>
      <c r="E596" s="358" t="s">
        <v>584</v>
      </c>
      <c r="F596" s="359">
        <v>276.39999999999998</v>
      </c>
    </row>
    <row r="597" spans="1:6" s="2" customFormat="1">
      <c r="A597" s="360" t="s">
        <v>66</v>
      </c>
      <c r="B597" s="356">
        <v>7</v>
      </c>
      <c r="C597" s="356">
        <v>1</v>
      </c>
      <c r="D597" s="357" t="s">
        <v>387</v>
      </c>
      <c r="E597" s="358" t="s">
        <v>584</v>
      </c>
      <c r="F597" s="359">
        <v>276.39999999999998</v>
      </c>
    </row>
    <row r="598" spans="1:6" s="2" customFormat="1">
      <c r="A598" s="360" t="s">
        <v>498</v>
      </c>
      <c r="B598" s="356">
        <v>7</v>
      </c>
      <c r="C598" s="356">
        <v>1</v>
      </c>
      <c r="D598" s="357" t="s">
        <v>388</v>
      </c>
      <c r="E598" s="358" t="s">
        <v>584</v>
      </c>
      <c r="F598" s="359">
        <v>91.8</v>
      </c>
    </row>
    <row r="599" spans="1:6" s="9" customFormat="1">
      <c r="A599" s="360" t="s">
        <v>389</v>
      </c>
      <c r="B599" s="356">
        <v>7</v>
      </c>
      <c r="C599" s="356">
        <v>1</v>
      </c>
      <c r="D599" s="357" t="s">
        <v>390</v>
      </c>
      <c r="E599" s="358" t="s">
        <v>584</v>
      </c>
      <c r="F599" s="359">
        <v>91.8</v>
      </c>
    </row>
    <row r="600" spans="1:6" s="2" customFormat="1">
      <c r="A600" s="360" t="s">
        <v>27</v>
      </c>
      <c r="B600" s="356">
        <v>7</v>
      </c>
      <c r="C600" s="356">
        <v>1</v>
      </c>
      <c r="D600" s="357" t="s">
        <v>390</v>
      </c>
      <c r="E600" s="358" t="s">
        <v>5</v>
      </c>
      <c r="F600" s="359">
        <v>91.8</v>
      </c>
    </row>
    <row r="601" spans="1:6" s="2" customFormat="1">
      <c r="A601" s="360" t="s">
        <v>26</v>
      </c>
      <c r="B601" s="356">
        <v>7</v>
      </c>
      <c r="C601" s="356">
        <v>1</v>
      </c>
      <c r="D601" s="357" t="s">
        <v>390</v>
      </c>
      <c r="E601" s="358" t="s">
        <v>6</v>
      </c>
      <c r="F601" s="359">
        <v>68</v>
      </c>
    </row>
    <row r="602" spans="1:6" s="9" customFormat="1">
      <c r="A602" s="360" t="s">
        <v>41</v>
      </c>
      <c r="B602" s="356">
        <v>7</v>
      </c>
      <c r="C602" s="356">
        <v>1</v>
      </c>
      <c r="D602" s="357" t="s">
        <v>390</v>
      </c>
      <c r="E602" s="358" t="s">
        <v>40</v>
      </c>
      <c r="F602" s="359">
        <v>23.8</v>
      </c>
    </row>
    <row r="603" spans="1:6" s="2" customFormat="1" ht="26.4">
      <c r="A603" s="360" t="s">
        <v>391</v>
      </c>
      <c r="B603" s="356">
        <v>7</v>
      </c>
      <c r="C603" s="356">
        <v>1</v>
      </c>
      <c r="D603" s="357" t="s">
        <v>392</v>
      </c>
      <c r="E603" s="358" t="s">
        <v>584</v>
      </c>
      <c r="F603" s="359">
        <v>184.6</v>
      </c>
    </row>
    <row r="604" spans="1:6" s="2" customFormat="1">
      <c r="A604" s="360" t="s">
        <v>393</v>
      </c>
      <c r="B604" s="356">
        <v>7</v>
      </c>
      <c r="C604" s="356">
        <v>1</v>
      </c>
      <c r="D604" s="357" t="s">
        <v>394</v>
      </c>
      <c r="E604" s="358" t="s">
        <v>584</v>
      </c>
      <c r="F604" s="359">
        <v>184.6</v>
      </c>
    </row>
    <row r="605" spans="1:6" s="2" customFormat="1">
      <c r="A605" s="360" t="s">
        <v>27</v>
      </c>
      <c r="B605" s="356">
        <v>7</v>
      </c>
      <c r="C605" s="356">
        <v>1</v>
      </c>
      <c r="D605" s="357" t="s">
        <v>394</v>
      </c>
      <c r="E605" s="358" t="s">
        <v>5</v>
      </c>
      <c r="F605" s="359">
        <v>184.6</v>
      </c>
    </row>
    <row r="606" spans="1:6" s="2" customFormat="1">
      <c r="A606" s="360" t="s">
        <v>26</v>
      </c>
      <c r="B606" s="356">
        <v>7</v>
      </c>
      <c r="C606" s="356">
        <v>1</v>
      </c>
      <c r="D606" s="357" t="s">
        <v>394</v>
      </c>
      <c r="E606" s="358" t="s">
        <v>6</v>
      </c>
      <c r="F606" s="359">
        <v>98.4</v>
      </c>
    </row>
    <row r="607" spans="1:6" s="2" customFormat="1">
      <c r="A607" s="360" t="s">
        <v>41</v>
      </c>
      <c r="B607" s="356">
        <v>7</v>
      </c>
      <c r="C607" s="356">
        <v>1</v>
      </c>
      <c r="D607" s="357" t="s">
        <v>394</v>
      </c>
      <c r="E607" s="358" t="s">
        <v>40</v>
      </c>
      <c r="F607" s="359">
        <v>86.2</v>
      </c>
    </row>
    <row r="608" spans="1:6" s="2" customFormat="1" ht="26.4">
      <c r="A608" s="360" t="s">
        <v>23</v>
      </c>
      <c r="B608" s="356">
        <v>7</v>
      </c>
      <c r="C608" s="356">
        <v>1</v>
      </c>
      <c r="D608" s="357" t="s">
        <v>199</v>
      </c>
      <c r="E608" s="358" t="s">
        <v>584</v>
      </c>
      <c r="F608" s="359">
        <v>451423.2</v>
      </c>
    </row>
    <row r="609" spans="1:6" s="2" customFormat="1">
      <c r="A609" s="360" t="s">
        <v>22</v>
      </c>
      <c r="B609" s="356">
        <v>7</v>
      </c>
      <c r="C609" s="356">
        <v>1</v>
      </c>
      <c r="D609" s="357" t="s">
        <v>374</v>
      </c>
      <c r="E609" s="358" t="s">
        <v>584</v>
      </c>
      <c r="F609" s="359">
        <v>451423.2</v>
      </c>
    </row>
    <row r="610" spans="1:6" s="2" customFormat="1" ht="39.6">
      <c r="A610" s="360" t="s">
        <v>375</v>
      </c>
      <c r="B610" s="356">
        <v>7</v>
      </c>
      <c r="C610" s="356">
        <v>1</v>
      </c>
      <c r="D610" s="357" t="s">
        <v>376</v>
      </c>
      <c r="E610" s="358" t="s">
        <v>584</v>
      </c>
      <c r="F610" s="359">
        <v>451423.2</v>
      </c>
    </row>
    <row r="611" spans="1:6" s="2" customFormat="1">
      <c r="A611" s="360" t="s">
        <v>502</v>
      </c>
      <c r="B611" s="356">
        <v>7</v>
      </c>
      <c r="C611" s="356">
        <v>1</v>
      </c>
      <c r="D611" s="357" t="s">
        <v>377</v>
      </c>
      <c r="E611" s="358" t="s">
        <v>584</v>
      </c>
      <c r="F611" s="359">
        <v>93838.2</v>
      </c>
    </row>
    <row r="612" spans="1:6" s="2" customFormat="1">
      <c r="A612" s="360" t="s">
        <v>27</v>
      </c>
      <c r="B612" s="356">
        <v>7</v>
      </c>
      <c r="C612" s="356">
        <v>1</v>
      </c>
      <c r="D612" s="357" t="s">
        <v>377</v>
      </c>
      <c r="E612" s="358" t="s">
        <v>5</v>
      </c>
      <c r="F612" s="359">
        <v>93838.2</v>
      </c>
    </row>
    <row r="613" spans="1:6" s="2" customFormat="1">
      <c r="A613" s="360" t="s">
        <v>26</v>
      </c>
      <c r="B613" s="356">
        <v>7</v>
      </c>
      <c r="C613" s="356">
        <v>1</v>
      </c>
      <c r="D613" s="357" t="s">
        <v>377</v>
      </c>
      <c r="E613" s="358" t="s">
        <v>6</v>
      </c>
      <c r="F613" s="359">
        <v>55909.4</v>
      </c>
    </row>
    <row r="614" spans="1:6" s="2" customFormat="1">
      <c r="A614" s="360" t="s">
        <v>41</v>
      </c>
      <c r="B614" s="356">
        <v>7</v>
      </c>
      <c r="C614" s="356">
        <v>1</v>
      </c>
      <c r="D614" s="357" t="s">
        <v>377</v>
      </c>
      <c r="E614" s="358" t="s">
        <v>40</v>
      </c>
      <c r="F614" s="359">
        <v>37928.800000000003</v>
      </c>
    </row>
    <row r="615" spans="1:6" s="9" customFormat="1">
      <c r="A615" s="360" t="s">
        <v>35</v>
      </c>
      <c r="B615" s="356">
        <v>7</v>
      </c>
      <c r="C615" s="356">
        <v>1</v>
      </c>
      <c r="D615" s="357" t="s">
        <v>378</v>
      </c>
      <c r="E615" s="358" t="s">
        <v>584</v>
      </c>
      <c r="F615" s="359">
        <v>48560</v>
      </c>
    </row>
    <row r="616" spans="1:6" s="2" customFormat="1">
      <c r="A616" s="360" t="s">
        <v>27</v>
      </c>
      <c r="B616" s="356">
        <v>7</v>
      </c>
      <c r="C616" s="356">
        <v>1</v>
      </c>
      <c r="D616" s="357" t="s">
        <v>378</v>
      </c>
      <c r="E616" s="358" t="s">
        <v>5</v>
      </c>
      <c r="F616" s="359">
        <v>48560</v>
      </c>
    </row>
    <row r="617" spans="1:6" s="2" customFormat="1" ht="13.95" customHeight="1">
      <c r="A617" s="360" t="s">
        <v>26</v>
      </c>
      <c r="B617" s="356">
        <v>7</v>
      </c>
      <c r="C617" s="356">
        <v>1</v>
      </c>
      <c r="D617" s="357" t="s">
        <v>378</v>
      </c>
      <c r="E617" s="358" t="s">
        <v>6</v>
      </c>
      <c r="F617" s="359">
        <v>26271</v>
      </c>
    </row>
    <row r="618" spans="1:6" s="2" customFormat="1">
      <c r="A618" s="360" t="s">
        <v>41</v>
      </c>
      <c r="B618" s="356">
        <v>7</v>
      </c>
      <c r="C618" s="356">
        <v>1</v>
      </c>
      <c r="D618" s="357" t="s">
        <v>378</v>
      </c>
      <c r="E618" s="358" t="s">
        <v>40</v>
      </c>
      <c r="F618" s="359">
        <v>22289</v>
      </c>
    </row>
    <row r="619" spans="1:6" s="2" customFormat="1" ht="52.8">
      <c r="A619" s="360" t="s">
        <v>70</v>
      </c>
      <c r="B619" s="356">
        <v>7</v>
      </c>
      <c r="C619" s="356">
        <v>1</v>
      </c>
      <c r="D619" s="357" t="s">
        <v>379</v>
      </c>
      <c r="E619" s="358" t="s">
        <v>584</v>
      </c>
      <c r="F619" s="359">
        <v>307025</v>
      </c>
    </row>
    <row r="620" spans="1:6" s="9" customFormat="1">
      <c r="A620" s="360" t="s">
        <v>27</v>
      </c>
      <c r="B620" s="356">
        <v>7</v>
      </c>
      <c r="C620" s="356">
        <v>1</v>
      </c>
      <c r="D620" s="357" t="s">
        <v>379</v>
      </c>
      <c r="E620" s="358" t="s">
        <v>5</v>
      </c>
      <c r="F620" s="359">
        <v>307025</v>
      </c>
    </row>
    <row r="621" spans="1:6" s="2" customFormat="1">
      <c r="A621" s="360" t="s">
        <v>26</v>
      </c>
      <c r="B621" s="356">
        <v>7</v>
      </c>
      <c r="C621" s="356">
        <v>1</v>
      </c>
      <c r="D621" s="357" t="s">
        <v>379</v>
      </c>
      <c r="E621" s="358" t="s">
        <v>6</v>
      </c>
      <c r="F621" s="359">
        <v>169709</v>
      </c>
    </row>
    <row r="622" spans="1:6" s="2" customFormat="1">
      <c r="A622" s="360" t="s">
        <v>41</v>
      </c>
      <c r="B622" s="356">
        <v>7</v>
      </c>
      <c r="C622" s="356">
        <v>1</v>
      </c>
      <c r="D622" s="357" t="s">
        <v>379</v>
      </c>
      <c r="E622" s="358" t="s">
        <v>40</v>
      </c>
      <c r="F622" s="359">
        <v>137316</v>
      </c>
    </row>
    <row r="623" spans="1:6" s="2" customFormat="1">
      <c r="A623" s="360" t="s">
        <v>69</v>
      </c>
      <c r="B623" s="356">
        <v>7</v>
      </c>
      <c r="C623" s="356">
        <v>1</v>
      </c>
      <c r="D623" s="357" t="s">
        <v>380</v>
      </c>
      <c r="E623" s="358" t="s">
        <v>584</v>
      </c>
      <c r="F623" s="359">
        <v>2000</v>
      </c>
    </row>
    <row r="624" spans="1:6" s="2" customFormat="1">
      <c r="A624" s="360" t="s">
        <v>27</v>
      </c>
      <c r="B624" s="356">
        <v>7</v>
      </c>
      <c r="C624" s="356">
        <v>1</v>
      </c>
      <c r="D624" s="357" t="s">
        <v>380</v>
      </c>
      <c r="E624" s="358" t="s">
        <v>5</v>
      </c>
      <c r="F624" s="359">
        <v>2000</v>
      </c>
    </row>
    <row r="625" spans="1:6" s="2" customFormat="1">
      <c r="A625" s="360" t="s">
        <v>26</v>
      </c>
      <c r="B625" s="356">
        <v>7</v>
      </c>
      <c r="C625" s="356">
        <v>1</v>
      </c>
      <c r="D625" s="357" t="s">
        <v>380</v>
      </c>
      <c r="E625" s="358" t="s">
        <v>6</v>
      </c>
      <c r="F625" s="359">
        <v>800</v>
      </c>
    </row>
    <row r="626" spans="1:6" s="2" customFormat="1">
      <c r="A626" s="360" t="s">
        <v>41</v>
      </c>
      <c r="B626" s="356">
        <v>7</v>
      </c>
      <c r="C626" s="356">
        <v>1</v>
      </c>
      <c r="D626" s="357" t="s">
        <v>380</v>
      </c>
      <c r="E626" s="358" t="s">
        <v>40</v>
      </c>
      <c r="F626" s="359">
        <v>1200</v>
      </c>
    </row>
    <row r="627" spans="1:6" s="2" customFormat="1">
      <c r="A627" s="360" t="s">
        <v>163</v>
      </c>
      <c r="B627" s="356">
        <v>7</v>
      </c>
      <c r="C627" s="356">
        <v>1</v>
      </c>
      <c r="D627" s="357" t="s">
        <v>235</v>
      </c>
      <c r="E627" s="358" t="s">
        <v>584</v>
      </c>
      <c r="F627" s="359">
        <v>200</v>
      </c>
    </row>
    <row r="628" spans="1:6" s="2" customFormat="1">
      <c r="A628" s="360" t="s">
        <v>165</v>
      </c>
      <c r="B628" s="356">
        <v>7</v>
      </c>
      <c r="C628" s="356">
        <v>1</v>
      </c>
      <c r="D628" s="357" t="s">
        <v>308</v>
      </c>
      <c r="E628" s="358" t="s">
        <v>584</v>
      </c>
      <c r="F628" s="359">
        <v>200</v>
      </c>
    </row>
    <row r="629" spans="1:6" s="2" customFormat="1" ht="26.4">
      <c r="A629" s="360" t="s">
        <v>317</v>
      </c>
      <c r="B629" s="356">
        <v>7</v>
      </c>
      <c r="C629" s="356">
        <v>1</v>
      </c>
      <c r="D629" s="357" t="s">
        <v>318</v>
      </c>
      <c r="E629" s="358" t="s">
        <v>584</v>
      </c>
      <c r="F629" s="359">
        <v>200</v>
      </c>
    </row>
    <row r="630" spans="1:6" s="2" customFormat="1" ht="39.6">
      <c r="A630" s="360" t="s">
        <v>504</v>
      </c>
      <c r="B630" s="356">
        <v>7</v>
      </c>
      <c r="C630" s="356">
        <v>1</v>
      </c>
      <c r="D630" s="357" t="s">
        <v>321</v>
      </c>
      <c r="E630" s="358" t="s">
        <v>584</v>
      </c>
      <c r="F630" s="359">
        <v>200</v>
      </c>
    </row>
    <row r="631" spans="1:6" s="2" customFormat="1">
      <c r="A631" s="360" t="s">
        <v>30</v>
      </c>
      <c r="B631" s="356">
        <v>7</v>
      </c>
      <c r="C631" s="356">
        <v>1</v>
      </c>
      <c r="D631" s="357" t="s">
        <v>321</v>
      </c>
      <c r="E631" s="358" t="s">
        <v>4</v>
      </c>
      <c r="F631" s="359">
        <v>200</v>
      </c>
    </row>
    <row r="632" spans="1:6" s="2" customFormat="1" ht="26.4">
      <c r="A632" s="360" t="s">
        <v>544</v>
      </c>
      <c r="B632" s="356">
        <v>7</v>
      </c>
      <c r="C632" s="356">
        <v>1</v>
      </c>
      <c r="D632" s="357" t="s">
        <v>321</v>
      </c>
      <c r="E632" s="358" t="s">
        <v>10</v>
      </c>
      <c r="F632" s="359">
        <v>200</v>
      </c>
    </row>
    <row r="633" spans="1:6" s="9" customFormat="1">
      <c r="A633" s="360" t="s">
        <v>58</v>
      </c>
      <c r="B633" s="356">
        <v>7</v>
      </c>
      <c r="C633" s="356">
        <v>1</v>
      </c>
      <c r="D633" s="357" t="s">
        <v>229</v>
      </c>
      <c r="E633" s="358" t="s">
        <v>584</v>
      </c>
      <c r="F633" s="359">
        <v>3300</v>
      </c>
    </row>
    <row r="634" spans="1:6" s="2" customFormat="1">
      <c r="A634" s="360" t="s">
        <v>57</v>
      </c>
      <c r="B634" s="356">
        <v>7</v>
      </c>
      <c r="C634" s="356">
        <v>1</v>
      </c>
      <c r="D634" s="357" t="s">
        <v>294</v>
      </c>
      <c r="E634" s="358" t="s">
        <v>584</v>
      </c>
      <c r="F634" s="359">
        <v>3300</v>
      </c>
    </row>
    <row r="635" spans="1:6" s="2" customFormat="1" ht="26.4">
      <c r="A635" s="360" t="s">
        <v>381</v>
      </c>
      <c r="B635" s="356">
        <v>7</v>
      </c>
      <c r="C635" s="356">
        <v>1</v>
      </c>
      <c r="D635" s="357" t="s">
        <v>382</v>
      </c>
      <c r="E635" s="358" t="s">
        <v>584</v>
      </c>
      <c r="F635" s="359">
        <v>3300</v>
      </c>
    </row>
    <row r="636" spans="1:6" s="9" customFormat="1">
      <c r="A636" s="360" t="s">
        <v>55</v>
      </c>
      <c r="B636" s="356">
        <v>7</v>
      </c>
      <c r="C636" s="356">
        <v>1</v>
      </c>
      <c r="D636" s="357" t="s">
        <v>383</v>
      </c>
      <c r="E636" s="358" t="s">
        <v>584</v>
      </c>
      <c r="F636" s="359">
        <v>3300</v>
      </c>
    </row>
    <row r="637" spans="1:6" s="2" customFormat="1">
      <c r="A637" s="360" t="s">
        <v>27</v>
      </c>
      <c r="B637" s="356">
        <v>7</v>
      </c>
      <c r="C637" s="356">
        <v>1</v>
      </c>
      <c r="D637" s="357" t="s">
        <v>383</v>
      </c>
      <c r="E637" s="358" t="s">
        <v>5</v>
      </c>
      <c r="F637" s="359">
        <v>3300</v>
      </c>
    </row>
    <row r="638" spans="1:6" s="2" customFormat="1" ht="39.6" customHeight="1">
      <c r="A638" s="360" t="s">
        <v>26</v>
      </c>
      <c r="B638" s="356">
        <v>7</v>
      </c>
      <c r="C638" s="356">
        <v>1</v>
      </c>
      <c r="D638" s="357" t="s">
        <v>383</v>
      </c>
      <c r="E638" s="358" t="s">
        <v>6</v>
      </c>
      <c r="F638" s="359">
        <v>3300</v>
      </c>
    </row>
    <row r="639" spans="1:6" s="2" customFormat="1">
      <c r="A639" s="360" t="s">
        <v>86</v>
      </c>
      <c r="B639" s="356">
        <v>7</v>
      </c>
      <c r="C639" s="356">
        <v>1</v>
      </c>
      <c r="D639" s="357" t="s">
        <v>258</v>
      </c>
      <c r="E639" s="358" t="s">
        <v>584</v>
      </c>
      <c r="F639" s="359">
        <v>500</v>
      </c>
    </row>
    <row r="640" spans="1:6" s="2" customFormat="1">
      <c r="A640" s="360" t="s">
        <v>682</v>
      </c>
      <c r="B640" s="356">
        <v>7</v>
      </c>
      <c r="C640" s="356">
        <v>1</v>
      </c>
      <c r="D640" s="357" t="s">
        <v>683</v>
      </c>
      <c r="E640" s="358" t="s">
        <v>584</v>
      </c>
      <c r="F640" s="359">
        <v>500</v>
      </c>
    </row>
    <row r="641" spans="1:6" s="2" customFormat="1">
      <c r="A641" s="360" t="s">
        <v>524</v>
      </c>
      <c r="B641" s="356">
        <v>7</v>
      </c>
      <c r="C641" s="356">
        <v>1</v>
      </c>
      <c r="D641" s="357" t="s">
        <v>683</v>
      </c>
      <c r="E641" s="358" t="s">
        <v>20</v>
      </c>
      <c r="F641" s="359">
        <v>500</v>
      </c>
    </row>
    <row r="642" spans="1:6" s="2" customFormat="1">
      <c r="A642" s="360" t="s">
        <v>36</v>
      </c>
      <c r="B642" s="356">
        <v>7</v>
      </c>
      <c r="C642" s="356">
        <v>1</v>
      </c>
      <c r="D642" s="357" t="s">
        <v>683</v>
      </c>
      <c r="E642" s="358" t="s">
        <v>19</v>
      </c>
      <c r="F642" s="359">
        <v>500</v>
      </c>
    </row>
    <row r="643" spans="1:6" s="9" customFormat="1">
      <c r="A643" s="433" t="s">
        <v>68</v>
      </c>
      <c r="B643" s="434">
        <v>7</v>
      </c>
      <c r="C643" s="434">
        <v>2</v>
      </c>
      <c r="D643" s="435" t="s">
        <v>584</v>
      </c>
      <c r="E643" s="436" t="s">
        <v>584</v>
      </c>
      <c r="F643" s="437">
        <v>750590.5</v>
      </c>
    </row>
    <row r="644" spans="1:6" s="2" customFormat="1" ht="26.4">
      <c r="A644" s="360" t="s">
        <v>67</v>
      </c>
      <c r="B644" s="356">
        <v>7</v>
      </c>
      <c r="C644" s="356">
        <v>2</v>
      </c>
      <c r="D644" s="357" t="s">
        <v>275</v>
      </c>
      <c r="E644" s="358" t="s">
        <v>584</v>
      </c>
      <c r="F644" s="359">
        <v>460.2</v>
      </c>
    </row>
    <row r="645" spans="1:6" s="2" customFormat="1">
      <c r="A645" s="360" t="s">
        <v>66</v>
      </c>
      <c r="B645" s="356">
        <v>7</v>
      </c>
      <c r="C645" s="356">
        <v>2</v>
      </c>
      <c r="D645" s="357" t="s">
        <v>387</v>
      </c>
      <c r="E645" s="358" t="s">
        <v>584</v>
      </c>
      <c r="F645" s="359">
        <v>460.2</v>
      </c>
    </row>
    <row r="646" spans="1:6" s="9" customFormat="1">
      <c r="A646" s="360" t="s">
        <v>498</v>
      </c>
      <c r="B646" s="356">
        <v>7</v>
      </c>
      <c r="C646" s="356">
        <v>2</v>
      </c>
      <c r="D646" s="357" t="s">
        <v>388</v>
      </c>
      <c r="E646" s="358" t="s">
        <v>584</v>
      </c>
      <c r="F646" s="359">
        <v>154.80000000000001</v>
      </c>
    </row>
    <row r="647" spans="1:6" s="9" customFormat="1">
      <c r="A647" s="360" t="s">
        <v>389</v>
      </c>
      <c r="B647" s="356">
        <v>7</v>
      </c>
      <c r="C647" s="356">
        <v>2</v>
      </c>
      <c r="D647" s="357" t="s">
        <v>390</v>
      </c>
      <c r="E647" s="358" t="s">
        <v>584</v>
      </c>
      <c r="F647" s="359">
        <v>154.80000000000001</v>
      </c>
    </row>
    <row r="648" spans="1:6" s="9" customFormat="1">
      <c r="A648" s="360" t="s">
        <v>27</v>
      </c>
      <c r="B648" s="356">
        <v>7</v>
      </c>
      <c r="C648" s="356">
        <v>2</v>
      </c>
      <c r="D648" s="357" t="s">
        <v>390</v>
      </c>
      <c r="E648" s="358" t="s">
        <v>5</v>
      </c>
      <c r="F648" s="359">
        <v>154.80000000000001</v>
      </c>
    </row>
    <row r="649" spans="1:6" s="9" customFormat="1">
      <c r="A649" s="360" t="s">
        <v>26</v>
      </c>
      <c r="B649" s="356">
        <v>7</v>
      </c>
      <c r="C649" s="356">
        <v>2</v>
      </c>
      <c r="D649" s="357" t="s">
        <v>390</v>
      </c>
      <c r="E649" s="358" t="s">
        <v>6</v>
      </c>
      <c r="F649" s="359">
        <v>144.6</v>
      </c>
    </row>
    <row r="650" spans="1:6" s="9" customFormat="1">
      <c r="A650" s="360" t="s">
        <v>41</v>
      </c>
      <c r="B650" s="356">
        <v>7</v>
      </c>
      <c r="C650" s="356">
        <v>2</v>
      </c>
      <c r="D650" s="357" t="s">
        <v>390</v>
      </c>
      <c r="E650" s="358" t="s">
        <v>40</v>
      </c>
      <c r="F650" s="359">
        <v>10.199999999999999</v>
      </c>
    </row>
    <row r="651" spans="1:6" s="9" customFormat="1" ht="26.4">
      <c r="A651" s="360" t="s">
        <v>391</v>
      </c>
      <c r="B651" s="356">
        <v>7</v>
      </c>
      <c r="C651" s="356">
        <v>2</v>
      </c>
      <c r="D651" s="357" t="s">
        <v>392</v>
      </c>
      <c r="E651" s="358" t="s">
        <v>584</v>
      </c>
      <c r="F651" s="359">
        <v>305.39999999999998</v>
      </c>
    </row>
    <row r="652" spans="1:6" s="9" customFormat="1">
      <c r="A652" s="360" t="s">
        <v>393</v>
      </c>
      <c r="B652" s="356">
        <v>7</v>
      </c>
      <c r="C652" s="356">
        <v>2</v>
      </c>
      <c r="D652" s="357" t="s">
        <v>394</v>
      </c>
      <c r="E652" s="358" t="s">
        <v>584</v>
      </c>
      <c r="F652" s="359">
        <v>305.39999999999998</v>
      </c>
    </row>
    <row r="653" spans="1:6" s="9" customFormat="1">
      <c r="A653" s="360" t="s">
        <v>27</v>
      </c>
      <c r="B653" s="356">
        <v>7</v>
      </c>
      <c r="C653" s="356">
        <v>2</v>
      </c>
      <c r="D653" s="357" t="s">
        <v>394</v>
      </c>
      <c r="E653" s="358" t="s">
        <v>5</v>
      </c>
      <c r="F653" s="359">
        <v>305.39999999999998</v>
      </c>
    </row>
    <row r="654" spans="1:6" s="9" customFormat="1">
      <c r="A654" s="360" t="s">
        <v>26</v>
      </c>
      <c r="B654" s="356">
        <v>7</v>
      </c>
      <c r="C654" s="356">
        <v>2</v>
      </c>
      <c r="D654" s="357" t="s">
        <v>394</v>
      </c>
      <c r="E654" s="358" t="s">
        <v>6</v>
      </c>
      <c r="F654" s="359">
        <v>258.5</v>
      </c>
    </row>
    <row r="655" spans="1:6" s="9" customFormat="1">
      <c r="A655" s="360" t="s">
        <v>41</v>
      </c>
      <c r="B655" s="356">
        <v>7</v>
      </c>
      <c r="C655" s="356">
        <v>2</v>
      </c>
      <c r="D655" s="357" t="s">
        <v>394</v>
      </c>
      <c r="E655" s="358" t="s">
        <v>40</v>
      </c>
      <c r="F655" s="359">
        <v>46.9</v>
      </c>
    </row>
    <row r="656" spans="1:6" s="9" customFormat="1" ht="26.4">
      <c r="A656" s="360" t="s">
        <v>44</v>
      </c>
      <c r="B656" s="356">
        <v>7</v>
      </c>
      <c r="C656" s="356">
        <v>2</v>
      </c>
      <c r="D656" s="357" t="s">
        <v>191</v>
      </c>
      <c r="E656" s="358" t="s">
        <v>584</v>
      </c>
      <c r="F656" s="359">
        <v>2700</v>
      </c>
    </row>
    <row r="657" spans="1:6" s="9" customFormat="1">
      <c r="A657" s="360" t="s">
        <v>65</v>
      </c>
      <c r="B657" s="356">
        <v>7</v>
      </c>
      <c r="C657" s="356">
        <v>2</v>
      </c>
      <c r="D657" s="357" t="s">
        <v>192</v>
      </c>
      <c r="E657" s="358" t="s">
        <v>584</v>
      </c>
      <c r="F657" s="359">
        <v>2700</v>
      </c>
    </row>
    <row r="658" spans="1:6" s="9" customFormat="1" ht="39.6">
      <c r="A658" s="360" t="s">
        <v>193</v>
      </c>
      <c r="B658" s="356">
        <v>7</v>
      </c>
      <c r="C658" s="356">
        <v>2</v>
      </c>
      <c r="D658" s="357" t="s">
        <v>194</v>
      </c>
      <c r="E658" s="358" t="s">
        <v>584</v>
      </c>
      <c r="F658" s="359">
        <v>2700</v>
      </c>
    </row>
    <row r="659" spans="1:6" s="9" customFormat="1">
      <c r="A659" s="360" t="s">
        <v>495</v>
      </c>
      <c r="B659" s="356">
        <v>7</v>
      </c>
      <c r="C659" s="356">
        <v>2</v>
      </c>
      <c r="D659" s="357" t="s">
        <v>395</v>
      </c>
      <c r="E659" s="358" t="s">
        <v>584</v>
      </c>
      <c r="F659" s="359">
        <v>2700</v>
      </c>
    </row>
    <row r="660" spans="1:6" s="9" customFormat="1">
      <c r="A660" s="360" t="s">
        <v>27</v>
      </c>
      <c r="B660" s="356">
        <v>7</v>
      </c>
      <c r="C660" s="356">
        <v>2</v>
      </c>
      <c r="D660" s="357" t="s">
        <v>395</v>
      </c>
      <c r="E660" s="358" t="s">
        <v>5</v>
      </c>
      <c r="F660" s="359">
        <v>2700</v>
      </c>
    </row>
    <row r="661" spans="1:6" s="9" customFormat="1">
      <c r="A661" s="360" t="s">
        <v>26</v>
      </c>
      <c r="B661" s="356">
        <v>7</v>
      </c>
      <c r="C661" s="356">
        <v>2</v>
      </c>
      <c r="D661" s="357" t="s">
        <v>395</v>
      </c>
      <c r="E661" s="358" t="s">
        <v>6</v>
      </c>
      <c r="F661" s="359">
        <v>2700</v>
      </c>
    </row>
    <row r="662" spans="1:6" s="9" customFormat="1" ht="26.4">
      <c r="A662" s="360" t="s">
        <v>23</v>
      </c>
      <c r="B662" s="356">
        <v>7</v>
      </c>
      <c r="C662" s="356">
        <v>2</v>
      </c>
      <c r="D662" s="357" t="s">
        <v>199</v>
      </c>
      <c r="E662" s="358" t="s">
        <v>584</v>
      </c>
      <c r="F662" s="359">
        <v>723380.3</v>
      </c>
    </row>
    <row r="663" spans="1:6" s="9" customFormat="1">
      <c r="A663" s="360" t="s">
        <v>50</v>
      </c>
      <c r="B663" s="356">
        <v>7</v>
      </c>
      <c r="C663" s="356">
        <v>2</v>
      </c>
      <c r="D663" s="357" t="s">
        <v>200</v>
      </c>
      <c r="E663" s="358" t="s">
        <v>584</v>
      </c>
      <c r="F663" s="359">
        <v>705231.9</v>
      </c>
    </row>
    <row r="664" spans="1:6" s="9" customFormat="1" ht="26.4">
      <c r="A664" s="360" t="s">
        <v>201</v>
      </c>
      <c r="B664" s="356">
        <v>7</v>
      </c>
      <c r="C664" s="356">
        <v>2</v>
      </c>
      <c r="D664" s="357" t="s">
        <v>202</v>
      </c>
      <c r="E664" s="358" t="s">
        <v>584</v>
      </c>
      <c r="F664" s="359">
        <v>666174.9</v>
      </c>
    </row>
    <row r="665" spans="1:6" s="9" customFormat="1">
      <c r="A665" s="360" t="s">
        <v>502</v>
      </c>
      <c r="B665" s="356">
        <v>7</v>
      </c>
      <c r="C665" s="356">
        <v>2</v>
      </c>
      <c r="D665" s="357" t="s">
        <v>404</v>
      </c>
      <c r="E665" s="358" t="s">
        <v>584</v>
      </c>
      <c r="F665" s="359">
        <v>2890.9</v>
      </c>
    </row>
    <row r="666" spans="1:6" s="9" customFormat="1">
      <c r="A666" s="360" t="s">
        <v>27</v>
      </c>
      <c r="B666" s="356">
        <v>7</v>
      </c>
      <c r="C666" s="356">
        <v>2</v>
      </c>
      <c r="D666" s="357" t="s">
        <v>404</v>
      </c>
      <c r="E666" s="358" t="s">
        <v>5</v>
      </c>
      <c r="F666" s="359">
        <v>2890.9</v>
      </c>
    </row>
    <row r="667" spans="1:6" s="9" customFormat="1">
      <c r="A667" s="360" t="s">
        <v>41</v>
      </c>
      <c r="B667" s="356">
        <v>7</v>
      </c>
      <c r="C667" s="356">
        <v>2</v>
      </c>
      <c r="D667" s="357" t="s">
        <v>404</v>
      </c>
      <c r="E667" s="358" t="s">
        <v>40</v>
      </c>
      <c r="F667" s="359">
        <v>2890.9</v>
      </c>
    </row>
    <row r="668" spans="1:6" s="9" customFormat="1">
      <c r="A668" s="360" t="s">
        <v>35</v>
      </c>
      <c r="B668" s="356">
        <v>7</v>
      </c>
      <c r="C668" s="356">
        <v>2</v>
      </c>
      <c r="D668" s="357" t="s">
        <v>405</v>
      </c>
      <c r="E668" s="358" t="s">
        <v>584</v>
      </c>
      <c r="F668" s="359">
        <v>71260</v>
      </c>
    </row>
    <row r="669" spans="1:6" s="9" customFormat="1">
      <c r="A669" s="360" t="s">
        <v>27</v>
      </c>
      <c r="B669" s="356">
        <v>7</v>
      </c>
      <c r="C669" s="356">
        <v>2</v>
      </c>
      <c r="D669" s="357" t="s">
        <v>405</v>
      </c>
      <c r="E669" s="358" t="s">
        <v>5</v>
      </c>
      <c r="F669" s="359">
        <v>71260</v>
      </c>
    </row>
    <row r="670" spans="1:6" s="9" customFormat="1">
      <c r="A670" s="360" t="s">
        <v>26</v>
      </c>
      <c r="B670" s="356">
        <v>7</v>
      </c>
      <c r="C670" s="356">
        <v>2</v>
      </c>
      <c r="D670" s="357" t="s">
        <v>405</v>
      </c>
      <c r="E670" s="358" t="s">
        <v>6</v>
      </c>
      <c r="F670" s="359">
        <v>55334.1</v>
      </c>
    </row>
    <row r="671" spans="1:6" s="9" customFormat="1">
      <c r="A671" s="360" t="s">
        <v>41</v>
      </c>
      <c r="B671" s="356">
        <v>7</v>
      </c>
      <c r="C671" s="356">
        <v>2</v>
      </c>
      <c r="D671" s="357" t="s">
        <v>405</v>
      </c>
      <c r="E671" s="358" t="s">
        <v>40</v>
      </c>
      <c r="F671" s="359">
        <v>15925.9</v>
      </c>
    </row>
    <row r="672" spans="1:6" s="9" customFormat="1">
      <c r="A672" s="360" t="s">
        <v>406</v>
      </c>
      <c r="B672" s="356">
        <v>7</v>
      </c>
      <c r="C672" s="356">
        <v>2</v>
      </c>
      <c r="D672" s="357" t="s">
        <v>407</v>
      </c>
      <c r="E672" s="358" t="s">
        <v>584</v>
      </c>
      <c r="F672" s="359">
        <v>3000</v>
      </c>
    </row>
    <row r="673" spans="1:6" s="9" customFormat="1">
      <c r="A673" s="360" t="s">
        <v>27</v>
      </c>
      <c r="B673" s="356">
        <v>7</v>
      </c>
      <c r="C673" s="356">
        <v>2</v>
      </c>
      <c r="D673" s="357" t="s">
        <v>407</v>
      </c>
      <c r="E673" s="358" t="s">
        <v>5</v>
      </c>
      <c r="F673" s="359">
        <v>3000</v>
      </c>
    </row>
    <row r="674" spans="1:6" s="9" customFormat="1">
      <c r="A674" s="360" t="s">
        <v>26</v>
      </c>
      <c r="B674" s="356">
        <v>7</v>
      </c>
      <c r="C674" s="356">
        <v>2</v>
      </c>
      <c r="D674" s="357" t="s">
        <v>407</v>
      </c>
      <c r="E674" s="358" t="s">
        <v>6</v>
      </c>
      <c r="F674" s="359">
        <v>1270</v>
      </c>
    </row>
    <row r="675" spans="1:6" s="9" customFormat="1">
      <c r="A675" s="360" t="s">
        <v>41</v>
      </c>
      <c r="B675" s="356">
        <v>7</v>
      </c>
      <c r="C675" s="356">
        <v>2</v>
      </c>
      <c r="D675" s="357" t="s">
        <v>407</v>
      </c>
      <c r="E675" s="358" t="s">
        <v>40</v>
      </c>
      <c r="F675" s="359">
        <v>1730</v>
      </c>
    </row>
    <row r="676" spans="1:6" s="9" customFormat="1" ht="66">
      <c r="A676" s="360" t="s">
        <v>63</v>
      </c>
      <c r="B676" s="356">
        <v>7</v>
      </c>
      <c r="C676" s="356">
        <v>2</v>
      </c>
      <c r="D676" s="357" t="s">
        <v>408</v>
      </c>
      <c r="E676" s="358" t="s">
        <v>584</v>
      </c>
      <c r="F676" s="359">
        <v>554395</v>
      </c>
    </row>
    <row r="677" spans="1:6" s="9" customFormat="1">
      <c r="A677" s="360" t="s">
        <v>27</v>
      </c>
      <c r="B677" s="356">
        <v>7</v>
      </c>
      <c r="C677" s="356">
        <v>2</v>
      </c>
      <c r="D677" s="357" t="s">
        <v>408</v>
      </c>
      <c r="E677" s="358" t="s">
        <v>5</v>
      </c>
      <c r="F677" s="359">
        <v>554395</v>
      </c>
    </row>
    <row r="678" spans="1:6" s="9" customFormat="1">
      <c r="A678" s="360" t="s">
        <v>26</v>
      </c>
      <c r="B678" s="356">
        <v>7</v>
      </c>
      <c r="C678" s="356">
        <v>2</v>
      </c>
      <c r="D678" s="357" t="s">
        <v>408</v>
      </c>
      <c r="E678" s="358" t="s">
        <v>6</v>
      </c>
      <c r="F678" s="359">
        <v>451622</v>
      </c>
    </row>
    <row r="679" spans="1:6" s="9" customFormat="1">
      <c r="A679" s="360" t="s">
        <v>41</v>
      </c>
      <c r="B679" s="356">
        <v>7</v>
      </c>
      <c r="C679" s="356">
        <v>2</v>
      </c>
      <c r="D679" s="357" t="s">
        <v>408</v>
      </c>
      <c r="E679" s="358" t="s">
        <v>40</v>
      </c>
      <c r="F679" s="359">
        <v>102773</v>
      </c>
    </row>
    <row r="680" spans="1:6" s="9" customFormat="1" ht="39.6">
      <c r="A680" s="360" t="s">
        <v>62</v>
      </c>
      <c r="B680" s="356">
        <v>7</v>
      </c>
      <c r="C680" s="356">
        <v>2</v>
      </c>
      <c r="D680" s="357" t="s">
        <v>409</v>
      </c>
      <c r="E680" s="358" t="s">
        <v>584</v>
      </c>
      <c r="F680" s="359">
        <v>29819</v>
      </c>
    </row>
    <row r="681" spans="1:6" s="9" customFormat="1">
      <c r="A681" s="360" t="s">
        <v>27</v>
      </c>
      <c r="B681" s="356">
        <v>7</v>
      </c>
      <c r="C681" s="356">
        <v>2</v>
      </c>
      <c r="D681" s="357" t="s">
        <v>409</v>
      </c>
      <c r="E681" s="358" t="s">
        <v>5</v>
      </c>
      <c r="F681" s="359">
        <v>29819</v>
      </c>
    </row>
    <row r="682" spans="1:6" s="9" customFormat="1">
      <c r="A682" s="360" t="s">
        <v>26</v>
      </c>
      <c r="B682" s="356">
        <v>7</v>
      </c>
      <c r="C682" s="356">
        <v>2</v>
      </c>
      <c r="D682" s="357" t="s">
        <v>409</v>
      </c>
      <c r="E682" s="358" t="s">
        <v>6</v>
      </c>
      <c r="F682" s="359">
        <v>23542.6</v>
      </c>
    </row>
    <row r="683" spans="1:6" s="9" customFormat="1">
      <c r="A683" s="360" t="s">
        <v>41</v>
      </c>
      <c r="B683" s="356">
        <v>7</v>
      </c>
      <c r="C683" s="356">
        <v>2</v>
      </c>
      <c r="D683" s="357" t="s">
        <v>409</v>
      </c>
      <c r="E683" s="358" t="s">
        <v>40</v>
      </c>
      <c r="F683" s="359">
        <v>6276.4</v>
      </c>
    </row>
    <row r="684" spans="1:6" s="9" customFormat="1" ht="39.6">
      <c r="A684" s="360" t="s">
        <v>61</v>
      </c>
      <c r="B684" s="356">
        <v>7</v>
      </c>
      <c r="C684" s="356">
        <v>2</v>
      </c>
      <c r="D684" s="357" t="s">
        <v>410</v>
      </c>
      <c r="E684" s="358" t="s">
        <v>584</v>
      </c>
      <c r="F684" s="359">
        <v>1234</v>
      </c>
    </row>
    <row r="685" spans="1:6" s="9" customFormat="1">
      <c r="A685" s="360" t="s">
        <v>27</v>
      </c>
      <c r="B685" s="356">
        <v>7</v>
      </c>
      <c r="C685" s="356">
        <v>2</v>
      </c>
      <c r="D685" s="357" t="s">
        <v>410</v>
      </c>
      <c r="E685" s="358" t="s">
        <v>5</v>
      </c>
      <c r="F685" s="359">
        <v>1234</v>
      </c>
    </row>
    <row r="686" spans="1:6" s="9" customFormat="1">
      <c r="A686" s="360" t="s">
        <v>26</v>
      </c>
      <c r="B686" s="356">
        <v>7</v>
      </c>
      <c r="C686" s="356">
        <v>2</v>
      </c>
      <c r="D686" s="357" t="s">
        <v>410</v>
      </c>
      <c r="E686" s="358" t="s">
        <v>6</v>
      </c>
      <c r="F686" s="359">
        <v>1064</v>
      </c>
    </row>
    <row r="687" spans="1:6" s="9" customFormat="1">
      <c r="A687" s="360" t="s">
        <v>41</v>
      </c>
      <c r="B687" s="356">
        <v>7</v>
      </c>
      <c r="C687" s="356">
        <v>2</v>
      </c>
      <c r="D687" s="357" t="s">
        <v>410</v>
      </c>
      <c r="E687" s="358" t="s">
        <v>40</v>
      </c>
      <c r="F687" s="359">
        <v>170</v>
      </c>
    </row>
    <row r="688" spans="1:6" s="9" customFormat="1" ht="26.4">
      <c r="A688" s="360" t="s">
        <v>500</v>
      </c>
      <c r="B688" s="356">
        <v>7</v>
      </c>
      <c r="C688" s="356">
        <v>2</v>
      </c>
      <c r="D688" s="357" t="s">
        <v>411</v>
      </c>
      <c r="E688" s="358" t="s">
        <v>584</v>
      </c>
      <c r="F688" s="359">
        <v>2176</v>
      </c>
    </row>
    <row r="689" spans="1:6" s="9" customFormat="1">
      <c r="A689" s="360" t="s">
        <v>27</v>
      </c>
      <c r="B689" s="356">
        <v>7</v>
      </c>
      <c r="C689" s="356">
        <v>2</v>
      </c>
      <c r="D689" s="357" t="s">
        <v>411</v>
      </c>
      <c r="E689" s="358" t="s">
        <v>5</v>
      </c>
      <c r="F689" s="359">
        <v>2176</v>
      </c>
    </row>
    <row r="690" spans="1:6" s="2" customFormat="1">
      <c r="A690" s="360" t="s">
        <v>26</v>
      </c>
      <c r="B690" s="356">
        <v>7</v>
      </c>
      <c r="C690" s="356">
        <v>2</v>
      </c>
      <c r="D690" s="357" t="s">
        <v>411</v>
      </c>
      <c r="E690" s="358" t="s">
        <v>6</v>
      </c>
      <c r="F690" s="359">
        <v>1590</v>
      </c>
    </row>
    <row r="691" spans="1:6" s="2" customFormat="1">
      <c r="A691" s="360" t="s">
        <v>41</v>
      </c>
      <c r="B691" s="356">
        <v>7</v>
      </c>
      <c r="C691" s="356">
        <v>2</v>
      </c>
      <c r="D691" s="357" t="s">
        <v>411</v>
      </c>
      <c r="E691" s="358" t="s">
        <v>40</v>
      </c>
      <c r="F691" s="359">
        <v>586</v>
      </c>
    </row>
    <row r="692" spans="1:6" s="9" customFormat="1" ht="26.4">
      <c r="A692" s="360" t="s">
        <v>533</v>
      </c>
      <c r="B692" s="356">
        <v>7</v>
      </c>
      <c r="C692" s="356">
        <v>2</v>
      </c>
      <c r="D692" s="357" t="s">
        <v>534</v>
      </c>
      <c r="E692" s="358" t="s">
        <v>584</v>
      </c>
      <c r="F692" s="359">
        <v>1400</v>
      </c>
    </row>
    <row r="693" spans="1:6" s="2" customFormat="1">
      <c r="A693" s="360" t="s">
        <v>27</v>
      </c>
      <c r="B693" s="356">
        <v>7</v>
      </c>
      <c r="C693" s="356">
        <v>2</v>
      </c>
      <c r="D693" s="357" t="s">
        <v>534</v>
      </c>
      <c r="E693" s="358" t="s">
        <v>5</v>
      </c>
      <c r="F693" s="359">
        <v>1400</v>
      </c>
    </row>
    <row r="694" spans="1:6" s="2" customFormat="1">
      <c r="A694" s="360" t="s">
        <v>26</v>
      </c>
      <c r="B694" s="356">
        <v>7</v>
      </c>
      <c r="C694" s="356">
        <v>2</v>
      </c>
      <c r="D694" s="357" t="s">
        <v>534</v>
      </c>
      <c r="E694" s="358" t="s">
        <v>6</v>
      </c>
      <c r="F694" s="359">
        <v>980</v>
      </c>
    </row>
    <row r="695" spans="1:6" s="2" customFormat="1">
      <c r="A695" s="360" t="s">
        <v>41</v>
      </c>
      <c r="B695" s="356">
        <v>7</v>
      </c>
      <c r="C695" s="356">
        <v>2</v>
      </c>
      <c r="D695" s="357" t="s">
        <v>534</v>
      </c>
      <c r="E695" s="358" t="s">
        <v>40</v>
      </c>
      <c r="F695" s="359">
        <v>420</v>
      </c>
    </row>
    <row r="696" spans="1:6" s="2" customFormat="1" ht="26.4">
      <c r="A696" s="360" t="s">
        <v>1113</v>
      </c>
      <c r="B696" s="356">
        <v>7</v>
      </c>
      <c r="C696" s="356">
        <v>2</v>
      </c>
      <c r="D696" s="357" t="s">
        <v>1120</v>
      </c>
      <c r="E696" s="358" t="s">
        <v>584</v>
      </c>
      <c r="F696" s="359">
        <v>39057</v>
      </c>
    </row>
    <row r="697" spans="1:6" s="2" customFormat="1" ht="26.4">
      <c r="A697" s="360" t="s">
        <v>1114</v>
      </c>
      <c r="B697" s="356">
        <v>7</v>
      </c>
      <c r="C697" s="356">
        <v>2</v>
      </c>
      <c r="D697" s="357" t="s">
        <v>1121</v>
      </c>
      <c r="E697" s="358" t="s">
        <v>584</v>
      </c>
      <c r="F697" s="359">
        <v>37104.199999999997</v>
      </c>
    </row>
    <row r="698" spans="1:6" s="2" customFormat="1">
      <c r="A698" s="360" t="s">
        <v>85</v>
      </c>
      <c r="B698" s="356">
        <v>7</v>
      </c>
      <c r="C698" s="356">
        <v>2</v>
      </c>
      <c r="D698" s="357" t="s">
        <v>1121</v>
      </c>
      <c r="E698" s="358" t="s">
        <v>84</v>
      </c>
      <c r="F698" s="359">
        <v>37104.199999999997</v>
      </c>
    </row>
    <row r="699" spans="1:6" s="2" customFormat="1" ht="52.8">
      <c r="A699" s="360" t="s">
        <v>1115</v>
      </c>
      <c r="B699" s="356">
        <v>7</v>
      </c>
      <c r="C699" s="356">
        <v>2</v>
      </c>
      <c r="D699" s="357" t="s">
        <v>1121</v>
      </c>
      <c r="E699" s="358" t="s">
        <v>1116</v>
      </c>
      <c r="F699" s="359">
        <v>37104.199999999997</v>
      </c>
    </row>
    <row r="700" spans="1:6" s="2" customFormat="1" ht="26.4">
      <c r="A700" s="360" t="s">
        <v>1117</v>
      </c>
      <c r="B700" s="356">
        <v>7</v>
      </c>
      <c r="C700" s="356">
        <v>2</v>
      </c>
      <c r="D700" s="357" t="s">
        <v>1122</v>
      </c>
      <c r="E700" s="358" t="s">
        <v>584</v>
      </c>
      <c r="F700" s="359">
        <v>1952.8</v>
      </c>
    </row>
    <row r="701" spans="1:6" s="2" customFormat="1">
      <c r="A701" s="360" t="s">
        <v>85</v>
      </c>
      <c r="B701" s="356">
        <v>7</v>
      </c>
      <c r="C701" s="356">
        <v>2</v>
      </c>
      <c r="D701" s="357" t="s">
        <v>1122</v>
      </c>
      <c r="E701" s="358" t="s">
        <v>84</v>
      </c>
      <c r="F701" s="359">
        <v>1952.8</v>
      </c>
    </row>
    <row r="702" spans="1:6" s="2" customFormat="1" ht="52.8">
      <c r="A702" s="360" t="s">
        <v>1115</v>
      </c>
      <c r="B702" s="356">
        <v>7</v>
      </c>
      <c r="C702" s="356">
        <v>2</v>
      </c>
      <c r="D702" s="357" t="s">
        <v>1122</v>
      </c>
      <c r="E702" s="358" t="s">
        <v>1116</v>
      </c>
      <c r="F702" s="359">
        <v>1952.8</v>
      </c>
    </row>
    <row r="703" spans="1:6" s="2" customFormat="1">
      <c r="A703" s="360" t="s">
        <v>42</v>
      </c>
      <c r="B703" s="356">
        <v>7</v>
      </c>
      <c r="C703" s="356">
        <v>2</v>
      </c>
      <c r="D703" s="357" t="s">
        <v>412</v>
      </c>
      <c r="E703" s="358" t="s">
        <v>584</v>
      </c>
      <c r="F703" s="359">
        <v>17648.400000000001</v>
      </c>
    </row>
    <row r="704" spans="1:6" s="2" customFormat="1" ht="26.4">
      <c r="A704" s="360" t="s">
        <v>416</v>
      </c>
      <c r="B704" s="356">
        <v>7</v>
      </c>
      <c r="C704" s="356">
        <v>2</v>
      </c>
      <c r="D704" s="357" t="s">
        <v>417</v>
      </c>
      <c r="E704" s="358" t="s">
        <v>584</v>
      </c>
      <c r="F704" s="359">
        <v>17648.400000000001</v>
      </c>
    </row>
    <row r="705" spans="1:6" s="2" customFormat="1">
      <c r="A705" s="360" t="s">
        <v>502</v>
      </c>
      <c r="B705" s="356">
        <v>7</v>
      </c>
      <c r="C705" s="356">
        <v>2</v>
      </c>
      <c r="D705" s="357" t="s">
        <v>418</v>
      </c>
      <c r="E705" s="358" t="s">
        <v>584</v>
      </c>
      <c r="F705" s="359">
        <v>5230</v>
      </c>
    </row>
    <row r="706" spans="1:6" s="2" customFormat="1">
      <c r="A706" s="360" t="s">
        <v>27</v>
      </c>
      <c r="B706" s="356">
        <v>7</v>
      </c>
      <c r="C706" s="356">
        <v>2</v>
      </c>
      <c r="D706" s="357" t="s">
        <v>418</v>
      </c>
      <c r="E706" s="358" t="s">
        <v>5</v>
      </c>
      <c r="F706" s="359">
        <v>5230</v>
      </c>
    </row>
    <row r="707" spans="1:6" s="2" customFormat="1">
      <c r="A707" s="360" t="s">
        <v>41</v>
      </c>
      <c r="B707" s="356">
        <v>7</v>
      </c>
      <c r="C707" s="356">
        <v>2</v>
      </c>
      <c r="D707" s="357" t="s">
        <v>418</v>
      </c>
      <c r="E707" s="358" t="s">
        <v>40</v>
      </c>
      <c r="F707" s="359">
        <v>5230</v>
      </c>
    </row>
    <row r="708" spans="1:6" s="2" customFormat="1">
      <c r="A708" s="360" t="s">
        <v>35</v>
      </c>
      <c r="B708" s="356">
        <v>7</v>
      </c>
      <c r="C708" s="356">
        <v>2</v>
      </c>
      <c r="D708" s="357" t="s">
        <v>419</v>
      </c>
      <c r="E708" s="358" t="s">
        <v>584</v>
      </c>
      <c r="F708" s="359">
        <v>2385.4</v>
      </c>
    </row>
    <row r="709" spans="1:6" s="2" customFormat="1">
      <c r="A709" s="360" t="s">
        <v>27</v>
      </c>
      <c r="B709" s="356">
        <v>7</v>
      </c>
      <c r="C709" s="356">
        <v>2</v>
      </c>
      <c r="D709" s="357" t="s">
        <v>419</v>
      </c>
      <c r="E709" s="358" t="s">
        <v>5</v>
      </c>
      <c r="F709" s="359">
        <v>2385.4</v>
      </c>
    </row>
    <row r="710" spans="1:6" s="2" customFormat="1">
      <c r="A710" s="360" t="s">
        <v>41</v>
      </c>
      <c r="B710" s="356">
        <v>7</v>
      </c>
      <c r="C710" s="356">
        <v>2</v>
      </c>
      <c r="D710" s="357" t="s">
        <v>419</v>
      </c>
      <c r="E710" s="358" t="s">
        <v>40</v>
      </c>
      <c r="F710" s="359">
        <v>2385.4</v>
      </c>
    </row>
    <row r="711" spans="1:6" s="2" customFormat="1">
      <c r="A711" s="360" t="s">
        <v>60</v>
      </c>
      <c r="B711" s="356">
        <v>7</v>
      </c>
      <c r="C711" s="356">
        <v>2</v>
      </c>
      <c r="D711" s="357" t="s">
        <v>420</v>
      </c>
      <c r="E711" s="358" t="s">
        <v>584</v>
      </c>
      <c r="F711" s="359">
        <v>40</v>
      </c>
    </row>
    <row r="712" spans="1:6" s="2" customFormat="1">
      <c r="A712" s="360" t="s">
        <v>27</v>
      </c>
      <c r="B712" s="356">
        <v>7</v>
      </c>
      <c r="C712" s="356">
        <v>2</v>
      </c>
      <c r="D712" s="357" t="s">
        <v>420</v>
      </c>
      <c r="E712" s="358" t="s">
        <v>5</v>
      </c>
      <c r="F712" s="359">
        <v>40</v>
      </c>
    </row>
    <row r="713" spans="1:6" s="2" customFormat="1">
      <c r="A713" s="360" t="s">
        <v>41</v>
      </c>
      <c r="B713" s="356">
        <v>7</v>
      </c>
      <c r="C713" s="356">
        <v>2</v>
      </c>
      <c r="D713" s="357" t="s">
        <v>420</v>
      </c>
      <c r="E713" s="358" t="s">
        <v>40</v>
      </c>
      <c r="F713" s="359">
        <v>40</v>
      </c>
    </row>
    <row r="714" spans="1:6" s="9" customFormat="1" ht="39.6">
      <c r="A714" s="360" t="s">
        <v>59</v>
      </c>
      <c r="B714" s="356">
        <v>7</v>
      </c>
      <c r="C714" s="356">
        <v>2</v>
      </c>
      <c r="D714" s="357" t="s">
        <v>421</v>
      </c>
      <c r="E714" s="358" t="s">
        <v>584</v>
      </c>
      <c r="F714" s="359">
        <v>9993</v>
      </c>
    </row>
    <row r="715" spans="1:6" s="2" customFormat="1">
      <c r="A715" s="360" t="s">
        <v>27</v>
      </c>
      <c r="B715" s="356">
        <v>7</v>
      </c>
      <c r="C715" s="356">
        <v>2</v>
      </c>
      <c r="D715" s="357" t="s">
        <v>421</v>
      </c>
      <c r="E715" s="358" t="s">
        <v>5</v>
      </c>
      <c r="F715" s="359">
        <v>9993</v>
      </c>
    </row>
    <row r="716" spans="1:6" s="2" customFormat="1">
      <c r="A716" s="360" t="s">
        <v>41</v>
      </c>
      <c r="B716" s="356">
        <v>7</v>
      </c>
      <c r="C716" s="356">
        <v>2</v>
      </c>
      <c r="D716" s="357" t="s">
        <v>421</v>
      </c>
      <c r="E716" s="358" t="s">
        <v>40</v>
      </c>
      <c r="F716" s="359">
        <v>9993</v>
      </c>
    </row>
    <row r="717" spans="1:6" s="2" customFormat="1">
      <c r="A717" s="360" t="s">
        <v>49</v>
      </c>
      <c r="B717" s="356">
        <v>7</v>
      </c>
      <c r="C717" s="356">
        <v>2</v>
      </c>
      <c r="D717" s="357" t="s">
        <v>422</v>
      </c>
      <c r="E717" s="358" t="s">
        <v>584</v>
      </c>
      <c r="F717" s="359">
        <v>500</v>
      </c>
    </row>
    <row r="718" spans="1:6" s="9" customFormat="1" ht="21" customHeight="1">
      <c r="A718" s="360" t="s">
        <v>423</v>
      </c>
      <c r="B718" s="356">
        <v>7</v>
      </c>
      <c r="C718" s="356">
        <v>2</v>
      </c>
      <c r="D718" s="357" t="s">
        <v>424</v>
      </c>
      <c r="E718" s="358" t="s">
        <v>584</v>
      </c>
      <c r="F718" s="359">
        <v>500</v>
      </c>
    </row>
    <row r="719" spans="1:6" s="2" customFormat="1">
      <c r="A719" s="360" t="s">
        <v>180</v>
      </c>
      <c r="B719" s="356">
        <v>7</v>
      </c>
      <c r="C719" s="356">
        <v>2</v>
      </c>
      <c r="D719" s="357" t="s">
        <v>425</v>
      </c>
      <c r="E719" s="358" t="s">
        <v>584</v>
      </c>
      <c r="F719" s="359">
        <v>500</v>
      </c>
    </row>
    <row r="720" spans="1:6" s="2" customFormat="1">
      <c r="A720" s="360" t="s">
        <v>524</v>
      </c>
      <c r="B720" s="356">
        <v>7</v>
      </c>
      <c r="C720" s="356">
        <v>2</v>
      </c>
      <c r="D720" s="357" t="s">
        <v>425</v>
      </c>
      <c r="E720" s="358" t="s">
        <v>20</v>
      </c>
      <c r="F720" s="359">
        <v>500</v>
      </c>
    </row>
    <row r="721" spans="1:6" s="2" customFormat="1">
      <c r="A721" s="360" t="s">
        <v>36</v>
      </c>
      <c r="B721" s="356">
        <v>7</v>
      </c>
      <c r="C721" s="356">
        <v>2</v>
      </c>
      <c r="D721" s="357" t="s">
        <v>425</v>
      </c>
      <c r="E721" s="358" t="s">
        <v>19</v>
      </c>
      <c r="F721" s="359">
        <v>500</v>
      </c>
    </row>
    <row r="722" spans="1:6" s="2" customFormat="1">
      <c r="A722" s="360" t="s">
        <v>58</v>
      </c>
      <c r="B722" s="356">
        <v>7</v>
      </c>
      <c r="C722" s="356">
        <v>2</v>
      </c>
      <c r="D722" s="357" t="s">
        <v>229</v>
      </c>
      <c r="E722" s="358" t="s">
        <v>584</v>
      </c>
      <c r="F722" s="359">
        <v>3050</v>
      </c>
    </row>
    <row r="723" spans="1:6" s="2" customFormat="1">
      <c r="A723" s="360" t="s">
        <v>57</v>
      </c>
      <c r="B723" s="356">
        <v>7</v>
      </c>
      <c r="C723" s="356">
        <v>2</v>
      </c>
      <c r="D723" s="357" t="s">
        <v>294</v>
      </c>
      <c r="E723" s="358" t="s">
        <v>584</v>
      </c>
      <c r="F723" s="359">
        <v>50</v>
      </c>
    </row>
    <row r="724" spans="1:6" s="9" customFormat="1">
      <c r="A724" s="360" t="s">
        <v>426</v>
      </c>
      <c r="B724" s="356">
        <v>7</v>
      </c>
      <c r="C724" s="356">
        <v>2</v>
      </c>
      <c r="D724" s="357" t="s">
        <v>427</v>
      </c>
      <c r="E724" s="358" t="s">
        <v>584</v>
      </c>
      <c r="F724" s="359">
        <v>50</v>
      </c>
    </row>
    <row r="725" spans="1:6" s="2" customFormat="1">
      <c r="A725" s="360" t="s">
        <v>56</v>
      </c>
      <c r="B725" s="356">
        <v>7</v>
      </c>
      <c r="C725" s="356">
        <v>2</v>
      </c>
      <c r="D725" s="357" t="s">
        <v>428</v>
      </c>
      <c r="E725" s="358" t="s">
        <v>584</v>
      </c>
      <c r="F725" s="359">
        <v>50</v>
      </c>
    </row>
    <row r="726" spans="1:6" s="2" customFormat="1">
      <c r="A726" s="360" t="s">
        <v>27</v>
      </c>
      <c r="B726" s="356">
        <v>7</v>
      </c>
      <c r="C726" s="356">
        <v>2</v>
      </c>
      <c r="D726" s="357" t="s">
        <v>428</v>
      </c>
      <c r="E726" s="358" t="s">
        <v>5</v>
      </c>
      <c r="F726" s="359">
        <v>50</v>
      </c>
    </row>
    <row r="727" spans="1:6" s="9" customFormat="1" ht="39.6" customHeight="1">
      <c r="A727" s="360" t="s">
        <v>26</v>
      </c>
      <c r="B727" s="356">
        <v>7</v>
      </c>
      <c r="C727" s="356">
        <v>2</v>
      </c>
      <c r="D727" s="357" t="s">
        <v>428</v>
      </c>
      <c r="E727" s="358" t="s">
        <v>6</v>
      </c>
      <c r="F727" s="359">
        <v>50</v>
      </c>
    </row>
    <row r="728" spans="1:6" s="2" customFormat="1">
      <c r="A728" s="360" t="s">
        <v>54</v>
      </c>
      <c r="B728" s="356">
        <v>7</v>
      </c>
      <c r="C728" s="356">
        <v>2</v>
      </c>
      <c r="D728" s="357" t="s">
        <v>384</v>
      </c>
      <c r="E728" s="358" t="s">
        <v>584</v>
      </c>
      <c r="F728" s="359">
        <v>3000</v>
      </c>
    </row>
    <row r="729" spans="1:6" s="2" customFormat="1" ht="26.4">
      <c r="A729" s="360" t="s">
        <v>429</v>
      </c>
      <c r="B729" s="356">
        <v>7</v>
      </c>
      <c r="C729" s="356">
        <v>2</v>
      </c>
      <c r="D729" s="357" t="s">
        <v>385</v>
      </c>
      <c r="E729" s="358" t="s">
        <v>584</v>
      </c>
      <c r="F729" s="359">
        <v>3000</v>
      </c>
    </row>
    <row r="730" spans="1:6" s="2" customFormat="1">
      <c r="A730" s="360" t="s">
        <v>53</v>
      </c>
      <c r="B730" s="356">
        <v>7</v>
      </c>
      <c r="C730" s="356">
        <v>2</v>
      </c>
      <c r="D730" s="357" t="s">
        <v>386</v>
      </c>
      <c r="E730" s="358" t="s">
        <v>584</v>
      </c>
      <c r="F730" s="359">
        <v>3000</v>
      </c>
    </row>
    <row r="731" spans="1:6" s="9" customFormat="1" ht="15.75" customHeight="1">
      <c r="A731" s="360" t="s">
        <v>27</v>
      </c>
      <c r="B731" s="356">
        <v>7</v>
      </c>
      <c r="C731" s="356">
        <v>2</v>
      </c>
      <c r="D731" s="357" t="s">
        <v>386</v>
      </c>
      <c r="E731" s="358" t="s">
        <v>5</v>
      </c>
      <c r="F731" s="359">
        <v>3000</v>
      </c>
    </row>
    <row r="732" spans="1:6" s="2" customFormat="1">
      <c r="A732" s="360" t="s">
        <v>26</v>
      </c>
      <c r="B732" s="356">
        <v>7</v>
      </c>
      <c r="C732" s="356">
        <v>2</v>
      </c>
      <c r="D732" s="357" t="s">
        <v>386</v>
      </c>
      <c r="E732" s="358" t="s">
        <v>6</v>
      </c>
      <c r="F732" s="359">
        <v>2700</v>
      </c>
    </row>
    <row r="733" spans="1:6" s="2" customFormat="1">
      <c r="A733" s="360" t="s">
        <v>41</v>
      </c>
      <c r="B733" s="356">
        <v>7</v>
      </c>
      <c r="C733" s="356">
        <v>2</v>
      </c>
      <c r="D733" s="357" t="s">
        <v>386</v>
      </c>
      <c r="E733" s="358" t="s">
        <v>40</v>
      </c>
      <c r="F733" s="359">
        <v>300</v>
      </c>
    </row>
    <row r="734" spans="1:6" s="2" customFormat="1">
      <c r="A734" s="360" t="s">
        <v>86</v>
      </c>
      <c r="B734" s="356">
        <v>7</v>
      </c>
      <c r="C734" s="356">
        <v>2</v>
      </c>
      <c r="D734" s="357" t="s">
        <v>258</v>
      </c>
      <c r="E734" s="358" t="s">
        <v>584</v>
      </c>
      <c r="F734" s="359">
        <v>21000</v>
      </c>
    </row>
    <row r="735" spans="1:6" s="2" customFormat="1">
      <c r="A735" s="360" t="s">
        <v>682</v>
      </c>
      <c r="B735" s="356">
        <v>7</v>
      </c>
      <c r="C735" s="356">
        <v>2</v>
      </c>
      <c r="D735" s="357" t="s">
        <v>683</v>
      </c>
      <c r="E735" s="358" t="s">
        <v>584</v>
      </c>
      <c r="F735" s="359">
        <v>500</v>
      </c>
    </row>
    <row r="736" spans="1:6" s="2" customFormat="1">
      <c r="A736" s="360" t="s">
        <v>524</v>
      </c>
      <c r="B736" s="356">
        <v>7</v>
      </c>
      <c r="C736" s="356">
        <v>2</v>
      </c>
      <c r="D736" s="357" t="s">
        <v>683</v>
      </c>
      <c r="E736" s="358" t="s">
        <v>20</v>
      </c>
      <c r="F736" s="359">
        <v>500</v>
      </c>
    </row>
    <row r="737" spans="1:6" s="2" customFormat="1">
      <c r="A737" s="360" t="s">
        <v>36</v>
      </c>
      <c r="B737" s="356">
        <v>7</v>
      </c>
      <c r="C737" s="356">
        <v>2</v>
      </c>
      <c r="D737" s="357" t="s">
        <v>683</v>
      </c>
      <c r="E737" s="358" t="s">
        <v>19</v>
      </c>
      <c r="F737" s="359">
        <v>500</v>
      </c>
    </row>
    <row r="738" spans="1:6" s="9" customFormat="1">
      <c r="A738" s="360" t="s">
        <v>64</v>
      </c>
      <c r="B738" s="356">
        <v>7</v>
      </c>
      <c r="C738" s="356">
        <v>2</v>
      </c>
      <c r="D738" s="357" t="s">
        <v>681</v>
      </c>
      <c r="E738" s="358" t="s">
        <v>584</v>
      </c>
      <c r="F738" s="359">
        <v>20500</v>
      </c>
    </row>
    <row r="739" spans="1:6" s="2" customFormat="1">
      <c r="A739" s="360" t="s">
        <v>30</v>
      </c>
      <c r="B739" s="356">
        <v>7</v>
      </c>
      <c r="C739" s="356">
        <v>2</v>
      </c>
      <c r="D739" s="357" t="s">
        <v>681</v>
      </c>
      <c r="E739" s="358" t="s">
        <v>4</v>
      </c>
      <c r="F739" s="359">
        <v>20500</v>
      </c>
    </row>
    <row r="740" spans="1:6" s="2" customFormat="1">
      <c r="A740" s="360" t="s">
        <v>88</v>
      </c>
      <c r="B740" s="356">
        <v>7</v>
      </c>
      <c r="C740" s="356">
        <v>2</v>
      </c>
      <c r="D740" s="357" t="s">
        <v>681</v>
      </c>
      <c r="E740" s="358" t="s">
        <v>87</v>
      </c>
      <c r="F740" s="359">
        <v>20500</v>
      </c>
    </row>
    <row r="741" spans="1:6" s="2" customFormat="1">
      <c r="A741" s="433" t="s">
        <v>679</v>
      </c>
      <c r="B741" s="434">
        <v>7</v>
      </c>
      <c r="C741" s="434">
        <v>3</v>
      </c>
      <c r="D741" s="435" t="s">
        <v>584</v>
      </c>
      <c r="E741" s="436" t="s">
        <v>584</v>
      </c>
      <c r="F741" s="437">
        <v>121972.9</v>
      </c>
    </row>
    <row r="742" spans="1:6" s="2" customFormat="1" ht="26.4">
      <c r="A742" s="360" t="s">
        <v>67</v>
      </c>
      <c r="B742" s="356">
        <v>7</v>
      </c>
      <c r="C742" s="356">
        <v>3</v>
      </c>
      <c r="D742" s="357" t="s">
        <v>275</v>
      </c>
      <c r="E742" s="358" t="s">
        <v>584</v>
      </c>
      <c r="F742" s="359">
        <v>203.4</v>
      </c>
    </row>
    <row r="743" spans="1:6" s="2" customFormat="1">
      <c r="A743" s="360" t="s">
        <v>66</v>
      </c>
      <c r="B743" s="356">
        <v>7</v>
      </c>
      <c r="C743" s="356">
        <v>3</v>
      </c>
      <c r="D743" s="357" t="s">
        <v>387</v>
      </c>
      <c r="E743" s="358" t="s">
        <v>584</v>
      </c>
      <c r="F743" s="359">
        <v>203.4</v>
      </c>
    </row>
    <row r="744" spans="1:6" s="2" customFormat="1">
      <c r="A744" s="360" t="s">
        <v>498</v>
      </c>
      <c r="B744" s="356">
        <v>7</v>
      </c>
      <c r="C744" s="356">
        <v>3</v>
      </c>
      <c r="D744" s="357" t="s">
        <v>388</v>
      </c>
      <c r="E744" s="358" t="s">
        <v>584</v>
      </c>
      <c r="F744" s="359">
        <v>153.4</v>
      </c>
    </row>
    <row r="745" spans="1:6" s="2" customFormat="1">
      <c r="A745" s="360" t="s">
        <v>389</v>
      </c>
      <c r="B745" s="356">
        <v>7</v>
      </c>
      <c r="C745" s="356">
        <v>3</v>
      </c>
      <c r="D745" s="357" t="s">
        <v>390</v>
      </c>
      <c r="E745" s="358" t="s">
        <v>584</v>
      </c>
      <c r="F745" s="359">
        <v>153.4</v>
      </c>
    </row>
    <row r="746" spans="1:6" s="2" customFormat="1">
      <c r="A746" s="360" t="s">
        <v>27</v>
      </c>
      <c r="B746" s="356">
        <v>7</v>
      </c>
      <c r="C746" s="356">
        <v>3</v>
      </c>
      <c r="D746" s="357" t="s">
        <v>390</v>
      </c>
      <c r="E746" s="358" t="s">
        <v>5</v>
      </c>
      <c r="F746" s="359">
        <v>153.4</v>
      </c>
    </row>
    <row r="747" spans="1:6" s="2" customFormat="1">
      <c r="A747" s="360" t="s">
        <v>26</v>
      </c>
      <c r="B747" s="356">
        <v>7</v>
      </c>
      <c r="C747" s="356">
        <v>3</v>
      </c>
      <c r="D747" s="357" t="s">
        <v>390</v>
      </c>
      <c r="E747" s="358" t="s">
        <v>6</v>
      </c>
      <c r="F747" s="359">
        <v>153.4</v>
      </c>
    </row>
    <row r="748" spans="1:6" s="2" customFormat="1" ht="26.4">
      <c r="A748" s="360" t="s">
        <v>391</v>
      </c>
      <c r="B748" s="356">
        <v>7</v>
      </c>
      <c r="C748" s="356">
        <v>3</v>
      </c>
      <c r="D748" s="357" t="s">
        <v>392</v>
      </c>
      <c r="E748" s="358" t="s">
        <v>584</v>
      </c>
      <c r="F748" s="359">
        <v>50</v>
      </c>
    </row>
    <row r="749" spans="1:6" s="2" customFormat="1" ht="30" customHeight="1">
      <c r="A749" s="360" t="s">
        <v>393</v>
      </c>
      <c r="B749" s="356">
        <v>7</v>
      </c>
      <c r="C749" s="356">
        <v>3</v>
      </c>
      <c r="D749" s="357" t="s">
        <v>394</v>
      </c>
      <c r="E749" s="358" t="s">
        <v>584</v>
      </c>
      <c r="F749" s="359">
        <v>50</v>
      </c>
    </row>
    <row r="750" spans="1:6" s="2" customFormat="1">
      <c r="A750" s="360" t="s">
        <v>27</v>
      </c>
      <c r="B750" s="356">
        <v>7</v>
      </c>
      <c r="C750" s="356">
        <v>3</v>
      </c>
      <c r="D750" s="357" t="s">
        <v>394</v>
      </c>
      <c r="E750" s="358" t="s">
        <v>5</v>
      </c>
      <c r="F750" s="359">
        <v>50</v>
      </c>
    </row>
    <row r="751" spans="1:6" s="2" customFormat="1">
      <c r="A751" s="360" t="s">
        <v>26</v>
      </c>
      <c r="B751" s="356">
        <v>7</v>
      </c>
      <c r="C751" s="356">
        <v>3</v>
      </c>
      <c r="D751" s="357" t="s">
        <v>394</v>
      </c>
      <c r="E751" s="358" t="s">
        <v>6</v>
      </c>
      <c r="F751" s="359">
        <v>50</v>
      </c>
    </row>
    <row r="752" spans="1:6" s="2" customFormat="1" ht="26.4">
      <c r="A752" s="360" t="s">
        <v>44</v>
      </c>
      <c r="B752" s="356">
        <v>7</v>
      </c>
      <c r="C752" s="356">
        <v>3</v>
      </c>
      <c r="D752" s="357" t="s">
        <v>191</v>
      </c>
      <c r="E752" s="358" t="s">
        <v>584</v>
      </c>
      <c r="F752" s="359">
        <v>730</v>
      </c>
    </row>
    <row r="753" spans="1:6" s="2" customFormat="1">
      <c r="A753" s="360" t="s">
        <v>65</v>
      </c>
      <c r="B753" s="356">
        <v>7</v>
      </c>
      <c r="C753" s="356">
        <v>3</v>
      </c>
      <c r="D753" s="357" t="s">
        <v>192</v>
      </c>
      <c r="E753" s="358" t="s">
        <v>584</v>
      </c>
      <c r="F753" s="359">
        <v>730</v>
      </c>
    </row>
    <row r="754" spans="1:6" s="2" customFormat="1" ht="39.6">
      <c r="A754" s="360" t="s">
        <v>193</v>
      </c>
      <c r="B754" s="356">
        <v>7</v>
      </c>
      <c r="C754" s="356">
        <v>3</v>
      </c>
      <c r="D754" s="357" t="s">
        <v>194</v>
      </c>
      <c r="E754" s="358" t="s">
        <v>584</v>
      </c>
      <c r="F754" s="359">
        <v>300</v>
      </c>
    </row>
    <row r="755" spans="1:6" s="2" customFormat="1">
      <c r="A755" s="360" t="s">
        <v>495</v>
      </c>
      <c r="B755" s="356">
        <v>7</v>
      </c>
      <c r="C755" s="356">
        <v>3</v>
      </c>
      <c r="D755" s="357" t="s">
        <v>395</v>
      </c>
      <c r="E755" s="358" t="s">
        <v>584</v>
      </c>
      <c r="F755" s="359">
        <v>300</v>
      </c>
    </row>
    <row r="756" spans="1:6" s="2" customFormat="1">
      <c r="A756" s="360" t="s">
        <v>27</v>
      </c>
      <c r="B756" s="356">
        <v>7</v>
      </c>
      <c r="C756" s="356">
        <v>3</v>
      </c>
      <c r="D756" s="357" t="s">
        <v>395</v>
      </c>
      <c r="E756" s="358" t="s">
        <v>5</v>
      </c>
      <c r="F756" s="359">
        <v>300</v>
      </c>
    </row>
    <row r="757" spans="1:6" s="2" customFormat="1">
      <c r="A757" s="360" t="s">
        <v>26</v>
      </c>
      <c r="B757" s="356">
        <v>7</v>
      </c>
      <c r="C757" s="356">
        <v>3</v>
      </c>
      <c r="D757" s="357" t="s">
        <v>395</v>
      </c>
      <c r="E757" s="358" t="s">
        <v>6</v>
      </c>
      <c r="F757" s="359">
        <v>300</v>
      </c>
    </row>
    <row r="758" spans="1:6" s="2" customFormat="1">
      <c r="A758" s="360" t="s">
        <v>396</v>
      </c>
      <c r="B758" s="356">
        <v>7</v>
      </c>
      <c r="C758" s="356">
        <v>3</v>
      </c>
      <c r="D758" s="357" t="s">
        <v>397</v>
      </c>
      <c r="E758" s="358" t="s">
        <v>584</v>
      </c>
      <c r="F758" s="359">
        <v>430</v>
      </c>
    </row>
    <row r="759" spans="1:6" s="9" customFormat="1">
      <c r="A759" s="360" t="s">
        <v>100</v>
      </c>
      <c r="B759" s="356">
        <v>7</v>
      </c>
      <c r="C759" s="356">
        <v>3</v>
      </c>
      <c r="D759" s="357" t="s">
        <v>398</v>
      </c>
      <c r="E759" s="358" t="s">
        <v>584</v>
      </c>
      <c r="F759" s="359">
        <v>80</v>
      </c>
    </row>
    <row r="760" spans="1:6" s="2" customFormat="1">
      <c r="A760" s="360" t="s">
        <v>27</v>
      </c>
      <c r="B760" s="356">
        <v>7</v>
      </c>
      <c r="C760" s="356">
        <v>3</v>
      </c>
      <c r="D760" s="357" t="s">
        <v>398</v>
      </c>
      <c r="E760" s="358" t="s">
        <v>5</v>
      </c>
      <c r="F760" s="359">
        <v>80</v>
      </c>
    </row>
    <row r="761" spans="1:6" s="2" customFormat="1" ht="14.25" customHeight="1">
      <c r="A761" s="360" t="s">
        <v>26</v>
      </c>
      <c r="B761" s="356">
        <v>7</v>
      </c>
      <c r="C761" s="356">
        <v>3</v>
      </c>
      <c r="D761" s="357" t="s">
        <v>398</v>
      </c>
      <c r="E761" s="358" t="s">
        <v>6</v>
      </c>
      <c r="F761" s="359">
        <v>80</v>
      </c>
    </row>
    <row r="762" spans="1:6" s="2" customFormat="1" ht="26.4" customHeight="1">
      <c r="A762" s="360" t="s">
        <v>1059</v>
      </c>
      <c r="B762" s="356">
        <v>7</v>
      </c>
      <c r="C762" s="356">
        <v>3</v>
      </c>
      <c r="D762" s="357" t="s">
        <v>399</v>
      </c>
      <c r="E762" s="358" t="s">
        <v>584</v>
      </c>
      <c r="F762" s="359">
        <v>350</v>
      </c>
    </row>
    <row r="763" spans="1:6" s="9" customFormat="1" ht="39.6" customHeight="1">
      <c r="A763" s="360" t="s">
        <v>27</v>
      </c>
      <c r="B763" s="356">
        <v>7</v>
      </c>
      <c r="C763" s="356">
        <v>3</v>
      </c>
      <c r="D763" s="357" t="s">
        <v>399</v>
      </c>
      <c r="E763" s="358" t="s">
        <v>5</v>
      </c>
      <c r="F763" s="359">
        <v>350</v>
      </c>
    </row>
    <row r="764" spans="1:6" s="2" customFormat="1">
      <c r="A764" s="360" t="s">
        <v>26</v>
      </c>
      <c r="B764" s="356">
        <v>7</v>
      </c>
      <c r="C764" s="356">
        <v>3</v>
      </c>
      <c r="D764" s="357" t="s">
        <v>399</v>
      </c>
      <c r="E764" s="358" t="s">
        <v>6</v>
      </c>
      <c r="F764" s="359">
        <v>350</v>
      </c>
    </row>
    <row r="765" spans="1:6" s="2" customFormat="1" ht="26.4">
      <c r="A765" s="360" t="s">
        <v>23</v>
      </c>
      <c r="B765" s="356">
        <v>7</v>
      </c>
      <c r="C765" s="356">
        <v>3</v>
      </c>
      <c r="D765" s="357" t="s">
        <v>199</v>
      </c>
      <c r="E765" s="358" t="s">
        <v>584</v>
      </c>
      <c r="F765" s="359">
        <v>121039.5</v>
      </c>
    </row>
    <row r="766" spans="1:6" s="2" customFormat="1">
      <c r="A766" s="360" t="s">
        <v>42</v>
      </c>
      <c r="B766" s="356">
        <v>7</v>
      </c>
      <c r="C766" s="356">
        <v>3</v>
      </c>
      <c r="D766" s="357" t="s">
        <v>412</v>
      </c>
      <c r="E766" s="358" t="s">
        <v>584</v>
      </c>
      <c r="F766" s="359">
        <v>121039.5</v>
      </c>
    </row>
    <row r="767" spans="1:6" s="2" customFormat="1" ht="13.95" customHeight="1">
      <c r="A767" s="360" t="s">
        <v>535</v>
      </c>
      <c r="B767" s="356">
        <v>7</v>
      </c>
      <c r="C767" s="356">
        <v>3</v>
      </c>
      <c r="D767" s="357" t="s">
        <v>445</v>
      </c>
      <c r="E767" s="358" t="s">
        <v>584</v>
      </c>
      <c r="F767" s="359">
        <v>121039.5</v>
      </c>
    </row>
    <row r="768" spans="1:6" s="2" customFormat="1">
      <c r="A768" s="360" t="s">
        <v>64</v>
      </c>
      <c r="B768" s="356">
        <v>7</v>
      </c>
      <c r="C768" s="356">
        <v>3</v>
      </c>
      <c r="D768" s="357" t="s">
        <v>680</v>
      </c>
      <c r="E768" s="358" t="s">
        <v>584</v>
      </c>
      <c r="F768" s="359">
        <v>3500</v>
      </c>
    </row>
    <row r="769" spans="1:6" s="2" customFormat="1">
      <c r="A769" s="360" t="s">
        <v>27</v>
      </c>
      <c r="B769" s="356">
        <v>7</v>
      </c>
      <c r="C769" s="356">
        <v>3</v>
      </c>
      <c r="D769" s="357" t="s">
        <v>680</v>
      </c>
      <c r="E769" s="358" t="s">
        <v>5</v>
      </c>
      <c r="F769" s="359">
        <v>3500</v>
      </c>
    </row>
    <row r="770" spans="1:6" s="9" customFormat="1">
      <c r="A770" s="360" t="s">
        <v>26</v>
      </c>
      <c r="B770" s="356">
        <v>7</v>
      </c>
      <c r="C770" s="356">
        <v>3</v>
      </c>
      <c r="D770" s="357" t="s">
        <v>680</v>
      </c>
      <c r="E770" s="358" t="s">
        <v>6</v>
      </c>
      <c r="F770" s="359">
        <v>3500</v>
      </c>
    </row>
    <row r="771" spans="1:6" s="2" customFormat="1">
      <c r="A771" s="360" t="s">
        <v>502</v>
      </c>
      <c r="B771" s="356">
        <v>7</v>
      </c>
      <c r="C771" s="356">
        <v>3</v>
      </c>
      <c r="D771" s="357" t="s">
        <v>413</v>
      </c>
      <c r="E771" s="358" t="s">
        <v>584</v>
      </c>
      <c r="F771" s="359">
        <v>105664.4</v>
      </c>
    </row>
    <row r="772" spans="1:6" s="2" customFormat="1">
      <c r="A772" s="360" t="s">
        <v>27</v>
      </c>
      <c r="B772" s="356">
        <v>7</v>
      </c>
      <c r="C772" s="356">
        <v>3</v>
      </c>
      <c r="D772" s="357" t="s">
        <v>413</v>
      </c>
      <c r="E772" s="358" t="s">
        <v>5</v>
      </c>
      <c r="F772" s="359">
        <v>105664.4</v>
      </c>
    </row>
    <row r="773" spans="1:6" s="2" customFormat="1">
      <c r="A773" s="360" t="s">
        <v>26</v>
      </c>
      <c r="B773" s="356">
        <v>7</v>
      </c>
      <c r="C773" s="356">
        <v>3</v>
      </c>
      <c r="D773" s="357" t="s">
        <v>413</v>
      </c>
      <c r="E773" s="358" t="s">
        <v>6</v>
      </c>
      <c r="F773" s="359">
        <v>87993.7</v>
      </c>
    </row>
    <row r="774" spans="1:6" s="2" customFormat="1">
      <c r="A774" s="360" t="s">
        <v>41</v>
      </c>
      <c r="B774" s="356">
        <v>7</v>
      </c>
      <c r="C774" s="356">
        <v>3</v>
      </c>
      <c r="D774" s="357" t="s">
        <v>413</v>
      </c>
      <c r="E774" s="358" t="s">
        <v>40</v>
      </c>
      <c r="F774" s="359">
        <v>17670.7</v>
      </c>
    </row>
    <row r="775" spans="1:6" s="2" customFormat="1">
      <c r="A775" s="360" t="s">
        <v>35</v>
      </c>
      <c r="B775" s="356">
        <v>7</v>
      </c>
      <c r="C775" s="356">
        <v>3</v>
      </c>
      <c r="D775" s="357" t="s">
        <v>414</v>
      </c>
      <c r="E775" s="358" t="s">
        <v>584</v>
      </c>
      <c r="F775" s="359">
        <v>11675.1</v>
      </c>
    </row>
    <row r="776" spans="1:6" s="9" customFormat="1">
      <c r="A776" s="360" t="s">
        <v>27</v>
      </c>
      <c r="B776" s="356">
        <v>7</v>
      </c>
      <c r="C776" s="356">
        <v>3</v>
      </c>
      <c r="D776" s="357" t="s">
        <v>414</v>
      </c>
      <c r="E776" s="358" t="s">
        <v>5</v>
      </c>
      <c r="F776" s="359">
        <v>11675.1</v>
      </c>
    </row>
    <row r="777" spans="1:6" s="2" customFormat="1">
      <c r="A777" s="360" t="s">
        <v>26</v>
      </c>
      <c r="B777" s="356">
        <v>7</v>
      </c>
      <c r="C777" s="356">
        <v>3</v>
      </c>
      <c r="D777" s="357" t="s">
        <v>414</v>
      </c>
      <c r="E777" s="358" t="s">
        <v>6</v>
      </c>
      <c r="F777" s="359">
        <v>11540.8</v>
      </c>
    </row>
    <row r="778" spans="1:6" s="2" customFormat="1">
      <c r="A778" s="360" t="s">
        <v>41</v>
      </c>
      <c r="B778" s="356">
        <v>7</v>
      </c>
      <c r="C778" s="356">
        <v>3</v>
      </c>
      <c r="D778" s="357" t="s">
        <v>414</v>
      </c>
      <c r="E778" s="358" t="s">
        <v>40</v>
      </c>
      <c r="F778" s="359">
        <v>134.30000000000001</v>
      </c>
    </row>
    <row r="779" spans="1:6" s="2" customFormat="1" ht="26.4">
      <c r="A779" s="360" t="s">
        <v>536</v>
      </c>
      <c r="B779" s="356">
        <v>7</v>
      </c>
      <c r="C779" s="356">
        <v>3</v>
      </c>
      <c r="D779" s="357" t="s">
        <v>415</v>
      </c>
      <c r="E779" s="358" t="s">
        <v>584</v>
      </c>
      <c r="F779" s="359">
        <v>200</v>
      </c>
    </row>
    <row r="780" spans="1:6" s="2" customFormat="1">
      <c r="A780" s="360" t="s">
        <v>27</v>
      </c>
      <c r="B780" s="356">
        <v>7</v>
      </c>
      <c r="C780" s="356">
        <v>3</v>
      </c>
      <c r="D780" s="357" t="s">
        <v>415</v>
      </c>
      <c r="E780" s="358" t="s">
        <v>5</v>
      </c>
      <c r="F780" s="359">
        <v>200</v>
      </c>
    </row>
    <row r="781" spans="1:6" s="2" customFormat="1">
      <c r="A781" s="360" t="s">
        <v>26</v>
      </c>
      <c r="B781" s="356">
        <v>7</v>
      </c>
      <c r="C781" s="356">
        <v>3</v>
      </c>
      <c r="D781" s="357" t="s">
        <v>415</v>
      </c>
      <c r="E781" s="358" t="s">
        <v>6</v>
      </c>
      <c r="F781" s="359">
        <v>200</v>
      </c>
    </row>
    <row r="782" spans="1:6" s="2" customFormat="1">
      <c r="A782" s="433" t="s">
        <v>51</v>
      </c>
      <c r="B782" s="434">
        <v>7</v>
      </c>
      <c r="C782" s="434">
        <v>5</v>
      </c>
      <c r="D782" s="435" t="s">
        <v>584</v>
      </c>
      <c r="E782" s="436" t="s">
        <v>584</v>
      </c>
      <c r="F782" s="437">
        <v>903</v>
      </c>
    </row>
    <row r="783" spans="1:6" s="2" customFormat="1">
      <c r="A783" s="360" t="s">
        <v>94</v>
      </c>
      <c r="B783" s="356">
        <v>7</v>
      </c>
      <c r="C783" s="356">
        <v>5</v>
      </c>
      <c r="D783" s="357" t="s">
        <v>400</v>
      </c>
      <c r="E783" s="358" t="s">
        <v>584</v>
      </c>
      <c r="F783" s="359">
        <v>200</v>
      </c>
    </row>
    <row r="784" spans="1:6" s="2" customFormat="1">
      <c r="A784" s="360" t="s">
        <v>101</v>
      </c>
      <c r="B784" s="356">
        <v>7</v>
      </c>
      <c r="C784" s="356">
        <v>5</v>
      </c>
      <c r="D784" s="357" t="s">
        <v>452</v>
      </c>
      <c r="E784" s="358" t="s">
        <v>584</v>
      </c>
      <c r="F784" s="359">
        <v>50</v>
      </c>
    </row>
    <row r="785" spans="1:6" s="2" customFormat="1" ht="26.4">
      <c r="A785" s="360" t="s">
        <v>578</v>
      </c>
      <c r="B785" s="356">
        <v>7</v>
      </c>
      <c r="C785" s="356">
        <v>5</v>
      </c>
      <c r="D785" s="357" t="s">
        <v>453</v>
      </c>
      <c r="E785" s="358" t="s">
        <v>584</v>
      </c>
      <c r="F785" s="359">
        <v>50</v>
      </c>
    </row>
    <row r="786" spans="1:6" s="9" customFormat="1" ht="26.4">
      <c r="A786" s="360" t="s">
        <v>48</v>
      </c>
      <c r="B786" s="356">
        <v>7</v>
      </c>
      <c r="C786" s="356">
        <v>5</v>
      </c>
      <c r="D786" s="357" t="s">
        <v>690</v>
      </c>
      <c r="E786" s="358" t="s">
        <v>584</v>
      </c>
      <c r="F786" s="359">
        <v>50</v>
      </c>
    </row>
    <row r="787" spans="1:6" s="2" customFormat="1">
      <c r="A787" s="360" t="s">
        <v>524</v>
      </c>
      <c r="B787" s="356">
        <v>7</v>
      </c>
      <c r="C787" s="356">
        <v>5</v>
      </c>
      <c r="D787" s="357" t="s">
        <v>690</v>
      </c>
      <c r="E787" s="358" t="s">
        <v>20</v>
      </c>
      <c r="F787" s="359">
        <v>50</v>
      </c>
    </row>
    <row r="788" spans="1:6" s="2" customFormat="1" ht="13.95" customHeight="1">
      <c r="A788" s="360" t="s">
        <v>36</v>
      </c>
      <c r="B788" s="356">
        <v>7</v>
      </c>
      <c r="C788" s="356">
        <v>5</v>
      </c>
      <c r="D788" s="357" t="s">
        <v>690</v>
      </c>
      <c r="E788" s="358" t="s">
        <v>19</v>
      </c>
      <c r="F788" s="359">
        <v>50</v>
      </c>
    </row>
    <row r="789" spans="1:6" s="9" customFormat="1">
      <c r="A789" s="360" t="s">
        <v>102</v>
      </c>
      <c r="B789" s="356">
        <v>7</v>
      </c>
      <c r="C789" s="356">
        <v>5</v>
      </c>
      <c r="D789" s="357" t="s">
        <v>456</v>
      </c>
      <c r="E789" s="358" t="s">
        <v>584</v>
      </c>
      <c r="F789" s="359">
        <v>150</v>
      </c>
    </row>
    <row r="790" spans="1:6" s="2" customFormat="1" ht="26.4">
      <c r="A790" s="360" t="s">
        <v>499</v>
      </c>
      <c r="B790" s="356">
        <v>7</v>
      </c>
      <c r="C790" s="356">
        <v>5</v>
      </c>
      <c r="D790" s="357" t="s">
        <v>457</v>
      </c>
      <c r="E790" s="358" t="s">
        <v>584</v>
      </c>
      <c r="F790" s="359">
        <v>150</v>
      </c>
    </row>
    <row r="791" spans="1:6" s="2" customFormat="1" ht="26.4">
      <c r="A791" s="360" t="s">
        <v>48</v>
      </c>
      <c r="B791" s="356">
        <v>7</v>
      </c>
      <c r="C791" s="356">
        <v>5</v>
      </c>
      <c r="D791" s="357" t="s">
        <v>691</v>
      </c>
      <c r="E791" s="358" t="s">
        <v>584</v>
      </c>
      <c r="F791" s="359">
        <v>150</v>
      </c>
    </row>
    <row r="792" spans="1:6" s="2" customFormat="1">
      <c r="A792" s="360" t="s">
        <v>27</v>
      </c>
      <c r="B792" s="356">
        <v>7</v>
      </c>
      <c r="C792" s="356">
        <v>5</v>
      </c>
      <c r="D792" s="357" t="s">
        <v>691</v>
      </c>
      <c r="E792" s="358" t="s">
        <v>5</v>
      </c>
      <c r="F792" s="359">
        <v>150</v>
      </c>
    </row>
    <row r="793" spans="1:6" s="9" customFormat="1" ht="13.95" customHeight="1">
      <c r="A793" s="360" t="s">
        <v>26</v>
      </c>
      <c r="B793" s="356">
        <v>7</v>
      </c>
      <c r="C793" s="356">
        <v>5</v>
      </c>
      <c r="D793" s="357" t="s">
        <v>691</v>
      </c>
      <c r="E793" s="358" t="s">
        <v>6</v>
      </c>
      <c r="F793" s="359">
        <v>100</v>
      </c>
    </row>
    <row r="794" spans="1:6" s="2" customFormat="1">
      <c r="A794" s="360" t="s">
        <v>41</v>
      </c>
      <c r="B794" s="356">
        <v>7</v>
      </c>
      <c r="C794" s="356">
        <v>5</v>
      </c>
      <c r="D794" s="357" t="s">
        <v>691</v>
      </c>
      <c r="E794" s="358" t="s">
        <v>40</v>
      </c>
      <c r="F794" s="359">
        <v>50</v>
      </c>
    </row>
    <row r="795" spans="1:6" s="2" customFormat="1">
      <c r="A795" s="360" t="s">
        <v>163</v>
      </c>
      <c r="B795" s="356">
        <v>7</v>
      </c>
      <c r="C795" s="356">
        <v>5</v>
      </c>
      <c r="D795" s="357" t="s">
        <v>235</v>
      </c>
      <c r="E795" s="358" t="s">
        <v>584</v>
      </c>
      <c r="F795" s="359">
        <v>37</v>
      </c>
    </row>
    <row r="796" spans="1:6" s="2" customFormat="1">
      <c r="A796" s="360" t="s">
        <v>236</v>
      </c>
      <c r="B796" s="356">
        <v>7</v>
      </c>
      <c r="C796" s="356">
        <v>5</v>
      </c>
      <c r="D796" s="357" t="s">
        <v>237</v>
      </c>
      <c r="E796" s="358" t="s">
        <v>584</v>
      </c>
      <c r="F796" s="359">
        <v>37</v>
      </c>
    </row>
    <row r="797" spans="1:6" s="9" customFormat="1">
      <c r="A797" s="360" t="s">
        <v>984</v>
      </c>
      <c r="B797" s="356">
        <v>7</v>
      </c>
      <c r="C797" s="356">
        <v>5</v>
      </c>
      <c r="D797" s="357" t="s">
        <v>238</v>
      </c>
      <c r="E797" s="358" t="s">
        <v>584</v>
      </c>
      <c r="F797" s="359">
        <v>37</v>
      </c>
    </row>
    <row r="798" spans="1:6" s="2" customFormat="1">
      <c r="A798" s="360" t="s">
        <v>35</v>
      </c>
      <c r="B798" s="356">
        <v>7</v>
      </c>
      <c r="C798" s="356">
        <v>5</v>
      </c>
      <c r="D798" s="357" t="s">
        <v>240</v>
      </c>
      <c r="E798" s="358" t="s">
        <v>584</v>
      </c>
      <c r="F798" s="359">
        <v>37</v>
      </c>
    </row>
    <row r="799" spans="1:6" s="2" customFormat="1">
      <c r="A799" s="360" t="s">
        <v>524</v>
      </c>
      <c r="B799" s="356">
        <v>7</v>
      </c>
      <c r="C799" s="356">
        <v>5</v>
      </c>
      <c r="D799" s="357" t="s">
        <v>240</v>
      </c>
      <c r="E799" s="358" t="s">
        <v>20</v>
      </c>
      <c r="F799" s="359">
        <v>37</v>
      </c>
    </row>
    <row r="800" spans="1:6" s="2" customFormat="1">
      <c r="A800" s="360" t="s">
        <v>36</v>
      </c>
      <c r="B800" s="356">
        <v>7</v>
      </c>
      <c r="C800" s="356">
        <v>5</v>
      </c>
      <c r="D800" s="357" t="s">
        <v>240</v>
      </c>
      <c r="E800" s="358" t="s">
        <v>19</v>
      </c>
      <c r="F800" s="359">
        <v>37</v>
      </c>
    </row>
    <row r="801" spans="1:6" s="2" customFormat="1">
      <c r="A801" s="360" t="s">
        <v>47</v>
      </c>
      <c r="B801" s="356">
        <v>7</v>
      </c>
      <c r="C801" s="356">
        <v>5</v>
      </c>
      <c r="D801" s="357" t="s">
        <v>206</v>
      </c>
      <c r="E801" s="358" t="s">
        <v>584</v>
      </c>
      <c r="F801" s="359">
        <v>666</v>
      </c>
    </row>
    <row r="802" spans="1:6" s="2" customFormat="1" ht="39.6">
      <c r="A802" s="360" t="s">
        <v>542</v>
      </c>
      <c r="B802" s="356">
        <v>7</v>
      </c>
      <c r="C802" s="356">
        <v>5</v>
      </c>
      <c r="D802" s="357" t="s">
        <v>241</v>
      </c>
      <c r="E802" s="358" t="s">
        <v>584</v>
      </c>
      <c r="F802" s="359">
        <v>60</v>
      </c>
    </row>
    <row r="803" spans="1:6" s="2" customFormat="1" ht="39.6">
      <c r="A803" s="360" t="s">
        <v>242</v>
      </c>
      <c r="B803" s="356">
        <v>7</v>
      </c>
      <c r="C803" s="356">
        <v>5</v>
      </c>
      <c r="D803" s="357" t="s">
        <v>243</v>
      </c>
      <c r="E803" s="358" t="s">
        <v>584</v>
      </c>
      <c r="F803" s="359">
        <v>60</v>
      </c>
    </row>
    <row r="804" spans="1:6" s="9" customFormat="1">
      <c r="A804" s="360" t="s">
        <v>35</v>
      </c>
      <c r="B804" s="356">
        <v>7</v>
      </c>
      <c r="C804" s="356">
        <v>5</v>
      </c>
      <c r="D804" s="357" t="s">
        <v>245</v>
      </c>
      <c r="E804" s="358" t="s">
        <v>584</v>
      </c>
      <c r="F804" s="359">
        <v>60</v>
      </c>
    </row>
    <row r="805" spans="1:6" s="2" customFormat="1">
      <c r="A805" s="360" t="s">
        <v>524</v>
      </c>
      <c r="B805" s="356">
        <v>7</v>
      </c>
      <c r="C805" s="356">
        <v>5</v>
      </c>
      <c r="D805" s="357" t="s">
        <v>245</v>
      </c>
      <c r="E805" s="358" t="s">
        <v>20</v>
      </c>
      <c r="F805" s="359">
        <v>60</v>
      </c>
    </row>
    <row r="806" spans="1:6" s="2" customFormat="1">
      <c r="A806" s="360" t="s">
        <v>36</v>
      </c>
      <c r="B806" s="356">
        <v>7</v>
      </c>
      <c r="C806" s="356">
        <v>5</v>
      </c>
      <c r="D806" s="357" t="s">
        <v>245</v>
      </c>
      <c r="E806" s="358" t="s">
        <v>19</v>
      </c>
      <c r="F806" s="359">
        <v>60</v>
      </c>
    </row>
    <row r="807" spans="1:6" s="2" customFormat="1">
      <c r="A807" s="360" t="s">
        <v>46</v>
      </c>
      <c r="B807" s="356">
        <v>7</v>
      </c>
      <c r="C807" s="356">
        <v>5</v>
      </c>
      <c r="D807" s="357" t="s">
        <v>207</v>
      </c>
      <c r="E807" s="358" t="s">
        <v>584</v>
      </c>
      <c r="F807" s="359">
        <v>606</v>
      </c>
    </row>
    <row r="808" spans="1:6" s="2" customFormat="1">
      <c r="A808" s="360" t="s">
        <v>437</v>
      </c>
      <c r="B808" s="356">
        <v>7</v>
      </c>
      <c r="C808" s="356">
        <v>5</v>
      </c>
      <c r="D808" s="357" t="s">
        <v>438</v>
      </c>
      <c r="E808" s="358" t="s">
        <v>584</v>
      </c>
      <c r="F808" s="359">
        <v>606</v>
      </c>
    </row>
    <row r="809" spans="1:6" s="2" customFormat="1">
      <c r="A809" s="360" t="s">
        <v>439</v>
      </c>
      <c r="B809" s="356">
        <v>7</v>
      </c>
      <c r="C809" s="356">
        <v>5</v>
      </c>
      <c r="D809" s="357" t="s">
        <v>440</v>
      </c>
      <c r="E809" s="358" t="s">
        <v>584</v>
      </c>
      <c r="F809" s="359">
        <v>606</v>
      </c>
    </row>
    <row r="810" spans="1:6" s="2" customFormat="1">
      <c r="A810" s="360" t="s">
        <v>524</v>
      </c>
      <c r="B810" s="356">
        <v>7</v>
      </c>
      <c r="C810" s="356">
        <v>5</v>
      </c>
      <c r="D810" s="357" t="s">
        <v>440</v>
      </c>
      <c r="E810" s="358" t="s">
        <v>20</v>
      </c>
      <c r="F810" s="359">
        <v>606</v>
      </c>
    </row>
    <row r="811" spans="1:6" s="2" customFormat="1">
      <c r="A811" s="360" t="s">
        <v>36</v>
      </c>
      <c r="B811" s="356">
        <v>7</v>
      </c>
      <c r="C811" s="356">
        <v>5</v>
      </c>
      <c r="D811" s="357" t="s">
        <v>440</v>
      </c>
      <c r="E811" s="358" t="s">
        <v>19</v>
      </c>
      <c r="F811" s="359">
        <v>606</v>
      </c>
    </row>
    <row r="812" spans="1:6" s="2" customFormat="1">
      <c r="A812" s="433" t="s">
        <v>45</v>
      </c>
      <c r="B812" s="434">
        <v>7</v>
      </c>
      <c r="C812" s="434">
        <v>7</v>
      </c>
      <c r="D812" s="435" t="s">
        <v>584</v>
      </c>
      <c r="E812" s="436" t="s">
        <v>584</v>
      </c>
      <c r="F812" s="437">
        <v>16502.599999999999</v>
      </c>
    </row>
    <row r="813" spans="1:6" s="2" customFormat="1" ht="26.4">
      <c r="A813" s="360" t="s">
        <v>44</v>
      </c>
      <c r="B813" s="356">
        <v>7</v>
      </c>
      <c r="C813" s="356">
        <v>7</v>
      </c>
      <c r="D813" s="357" t="s">
        <v>191</v>
      </c>
      <c r="E813" s="358" t="s">
        <v>584</v>
      </c>
      <c r="F813" s="359">
        <v>8056</v>
      </c>
    </row>
    <row r="814" spans="1:6" s="2" customFormat="1" ht="26.4">
      <c r="A814" s="360" t="s">
        <v>188</v>
      </c>
      <c r="B814" s="356">
        <v>7</v>
      </c>
      <c r="C814" s="356">
        <v>7</v>
      </c>
      <c r="D814" s="357" t="s">
        <v>443</v>
      </c>
      <c r="E814" s="358" t="s">
        <v>584</v>
      </c>
      <c r="F814" s="359">
        <v>8056</v>
      </c>
    </row>
    <row r="815" spans="1:6" s="2" customFormat="1" ht="26.4">
      <c r="A815" s="360" t="s">
        <v>508</v>
      </c>
      <c r="B815" s="356">
        <v>7</v>
      </c>
      <c r="C815" s="356">
        <v>7</v>
      </c>
      <c r="D815" s="357" t="s">
        <v>537</v>
      </c>
      <c r="E815" s="358" t="s">
        <v>584</v>
      </c>
      <c r="F815" s="359">
        <v>8056</v>
      </c>
    </row>
    <row r="816" spans="1:6" s="9" customFormat="1">
      <c r="A816" s="360" t="s">
        <v>1007</v>
      </c>
      <c r="B816" s="356">
        <v>7</v>
      </c>
      <c r="C816" s="356">
        <v>7</v>
      </c>
      <c r="D816" s="357" t="s">
        <v>1008</v>
      </c>
      <c r="E816" s="358" t="s">
        <v>584</v>
      </c>
      <c r="F816" s="359">
        <v>3156</v>
      </c>
    </row>
    <row r="817" spans="1:6" s="2" customFormat="1">
      <c r="A817" s="360" t="s">
        <v>524</v>
      </c>
      <c r="B817" s="356">
        <v>7</v>
      </c>
      <c r="C817" s="356">
        <v>7</v>
      </c>
      <c r="D817" s="357" t="s">
        <v>1008</v>
      </c>
      <c r="E817" s="358" t="s">
        <v>20</v>
      </c>
      <c r="F817" s="359">
        <v>2225.6</v>
      </c>
    </row>
    <row r="818" spans="1:6" s="2" customFormat="1">
      <c r="A818" s="360" t="s">
        <v>36</v>
      </c>
      <c r="B818" s="356">
        <v>7</v>
      </c>
      <c r="C818" s="356">
        <v>7</v>
      </c>
      <c r="D818" s="357" t="s">
        <v>1008</v>
      </c>
      <c r="E818" s="358" t="s">
        <v>19</v>
      </c>
      <c r="F818" s="359">
        <v>2225.6</v>
      </c>
    </row>
    <row r="819" spans="1:6" s="2" customFormat="1">
      <c r="A819" s="360" t="s">
        <v>30</v>
      </c>
      <c r="B819" s="356">
        <v>7</v>
      </c>
      <c r="C819" s="356">
        <v>7</v>
      </c>
      <c r="D819" s="357" t="s">
        <v>1008</v>
      </c>
      <c r="E819" s="358" t="s">
        <v>4</v>
      </c>
      <c r="F819" s="359">
        <v>930.4</v>
      </c>
    </row>
    <row r="820" spans="1:6" s="2" customFormat="1">
      <c r="A820" s="360" t="s">
        <v>88</v>
      </c>
      <c r="B820" s="356">
        <v>7</v>
      </c>
      <c r="C820" s="356">
        <v>7</v>
      </c>
      <c r="D820" s="357" t="s">
        <v>1008</v>
      </c>
      <c r="E820" s="358" t="s">
        <v>87</v>
      </c>
      <c r="F820" s="359">
        <v>930.4</v>
      </c>
    </row>
    <row r="821" spans="1:6" s="2" customFormat="1">
      <c r="A821" s="360" t="s">
        <v>538</v>
      </c>
      <c r="B821" s="356">
        <v>7</v>
      </c>
      <c r="C821" s="356">
        <v>7</v>
      </c>
      <c r="D821" s="357" t="s">
        <v>539</v>
      </c>
      <c r="E821" s="358" t="s">
        <v>584</v>
      </c>
      <c r="F821" s="359">
        <v>4900</v>
      </c>
    </row>
    <row r="822" spans="1:6" s="2" customFormat="1">
      <c r="A822" s="360" t="s">
        <v>30</v>
      </c>
      <c r="B822" s="356">
        <v>7</v>
      </c>
      <c r="C822" s="356">
        <v>7</v>
      </c>
      <c r="D822" s="357" t="s">
        <v>539</v>
      </c>
      <c r="E822" s="358" t="s">
        <v>4</v>
      </c>
      <c r="F822" s="359">
        <v>4900</v>
      </c>
    </row>
    <row r="823" spans="1:6" s="2" customFormat="1">
      <c r="A823" s="360" t="s">
        <v>88</v>
      </c>
      <c r="B823" s="356">
        <v>7</v>
      </c>
      <c r="C823" s="356">
        <v>7</v>
      </c>
      <c r="D823" s="357" t="s">
        <v>539</v>
      </c>
      <c r="E823" s="358" t="s">
        <v>87</v>
      </c>
      <c r="F823" s="359">
        <v>4900</v>
      </c>
    </row>
    <row r="824" spans="1:6" s="2" customFormat="1">
      <c r="A824" s="360" t="s">
        <v>47</v>
      </c>
      <c r="B824" s="356">
        <v>7</v>
      </c>
      <c r="C824" s="356">
        <v>7</v>
      </c>
      <c r="D824" s="357" t="s">
        <v>206</v>
      </c>
      <c r="E824" s="358" t="s">
        <v>584</v>
      </c>
      <c r="F824" s="359">
        <v>8376.6</v>
      </c>
    </row>
    <row r="825" spans="1:6" s="2" customFormat="1">
      <c r="A825" s="360" t="s">
        <v>987</v>
      </c>
      <c r="B825" s="356">
        <v>7</v>
      </c>
      <c r="C825" s="356">
        <v>7</v>
      </c>
      <c r="D825" s="357" t="s">
        <v>989</v>
      </c>
      <c r="E825" s="358" t="s">
        <v>584</v>
      </c>
      <c r="F825" s="359">
        <v>8376.6</v>
      </c>
    </row>
    <row r="826" spans="1:6" s="2" customFormat="1" ht="39.6" customHeight="1">
      <c r="A826" s="360" t="s">
        <v>988</v>
      </c>
      <c r="B826" s="356">
        <v>7</v>
      </c>
      <c r="C826" s="356">
        <v>7</v>
      </c>
      <c r="D826" s="357" t="s">
        <v>990</v>
      </c>
      <c r="E826" s="358" t="s">
        <v>584</v>
      </c>
      <c r="F826" s="359">
        <v>7692.6</v>
      </c>
    </row>
    <row r="827" spans="1:6" s="2" customFormat="1">
      <c r="A827" s="360" t="s">
        <v>502</v>
      </c>
      <c r="B827" s="356">
        <v>7</v>
      </c>
      <c r="C827" s="356">
        <v>7</v>
      </c>
      <c r="D827" s="357" t="s">
        <v>991</v>
      </c>
      <c r="E827" s="358" t="s">
        <v>584</v>
      </c>
      <c r="F827" s="359">
        <v>4974.8</v>
      </c>
    </row>
    <row r="828" spans="1:6" s="2" customFormat="1" ht="39.6" customHeight="1">
      <c r="A828" s="360" t="s">
        <v>27</v>
      </c>
      <c r="B828" s="356">
        <v>7</v>
      </c>
      <c r="C828" s="356">
        <v>7</v>
      </c>
      <c r="D828" s="357" t="s">
        <v>991</v>
      </c>
      <c r="E828" s="358" t="s">
        <v>5</v>
      </c>
      <c r="F828" s="359">
        <v>4974.8</v>
      </c>
    </row>
    <row r="829" spans="1:6" s="2" customFormat="1">
      <c r="A829" s="360" t="s">
        <v>41</v>
      </c>
      <c r="B829" s="356">
        <v>7</v>
      </c>
      <c r="C829" s="356">
        <v>7</v>
      </c>
      <c r="D829" s="357" t="s">
        <v>991</v>
      </c>
      <c r="E829" s="358" t="s">
        <v>40</v>
      </c>
      <c r="F829" s="359">
        <v>4974.8</v>
      </c>
    </row>
    <row r="830" spans="1:6" s="2" customFormat="1">
      <c r="A830" s="360" t="s">
        <v>35</v>
      </c>
      <c r="B830" s="356">
        <v>7</v>
      </c>
      <c r="C830" s="356">
        <v>7</v>
      </c>
      <c r="D830" s="357" t="s">
        <v>992</v>
      </c>
      <c r="E830" s="358" t="s">
        <v>584</v>
      </c>
      <c r="F830" s="359">
        <v>2717.8</v>
      </c>
    </row>
    <row r="831" spans="1:6" s="2" customFormat="1">
      <c r="A831" s="360" t="s">
        <v>27</v>
      </c>
      <c r="B831" s="356">
        <v>7</v>
      </c>
      <c r="C831" s="356">
        <v>7</v>
      </c>
      <c r="D831" s="357" t="s">
        <v>992</v>
      </c>
      <c r="E831" s="358" t="s">
        <v>5</v>
      </c>
      <c r="F831" s="359">
        <v>2717.8</v>
      </c>
    </row>
    <row r="832" spans="1:6" s="2" customFormat="1">
      <c r="A832" s="360" t="s">
        <v>41</v>
      </c>
      <c r="B832" s="356">
        <v>7</v>
      </c>
      <c r="C832" s="356">
        <v>7</v>
      </c>
      <c r="D832" s="357" t="s">
        <v>992</v>
      </c>
      <c r="E832" s="358" t="s">
        <v>40</v>
      </c>
      <c r="F832" s="359">
        <v>2717.8</v>
      </c>
    </row>
    <row r="833" spans="1:6" s="2" customFormat="1" ht="39.6" customHeight="1">
      <c r="A833" s="360" t="s">
        <v>995</v>
      </c>
      <c r="B833" s="356">
        <v>7</v>
      </c>
      <c r="C833" s="356">
        <v>7</v>
      </c>
      <c r="D833" s="357" t="s">
        <v>993</v>
      </c>
      <c r="E833" s="358" t="s">
        <v>584</v>
      </c>
      <c r="F833" s="359">
        <v>684</v>
      </c>
    </row>
    <row r="834" spans="1:6" s="2" customFormat="1">
      <c r="A834" s="360" t="s">
        <v>56</v>
      </c>
      <c r="B834" s="356">
        <v>7</v>
      </c>
      <c r="C834" s="356">
        <v>7</v>
      </c>
      <c r="D834" s="357" t="s">
        <v>994</v>
      </c>
      <c r="E834" s="358" t="s">
        <v>584</v>
      </c>
      <c r="F834" s="359">
        <v>684</v>
      </c>
    </row>
    <row r="835" spans="1:6" s="2" customFormat="1">
      <c r="A835" s="360" t="s">
        <v>27</v>
      </c>
      <c r="B835" s="356">
        <v>7</v>
      </c>
      <c r="C835" s="356">
        <v>7</v>
      </c>
      <c r="D835" s="357" t="s">
        <v>994</v>
      </c>
      <c r="E835" s="358" t="s">
        <v>5</v>
      </c>
      <c r="F835" s="359">
        <v>684</v>
      </c>
    </row>
    <row r="836" spans="1:6" s="2" customFormat="1">
      <c r="A836" s="360" t="s">
        <v>41</v>
      </c>
      <c r="B836" s="356">
        <v>7</v>
      </c>
      <c r="C836" s="356">
        <v>7</v>
      </c>
      <c r="D836" s="357" t="s">
        <v>994</v>
      </c>
      <c r="E836" s="358" t="s">
        <v>40</v>
      </c>
      <c r="F836" s="359">
        <v>684</v>
      </c>
    </row>
    <row r="837" spans="1:6" s="2" customFormat="1">
      <c r="A837" s="360" t="s">
        <v>58</v>
      </c>
      <c r="B837" s="356">
        <v>7</v>
      </c>
      <c r="C837" s="356">
        <v>7</v>
      </c>
      <c r="D837" s="357" t="s">
        <v>229</v>
      </c>
      <c r="E837" s="358" t="s">
        <v>584</v>
      </c>
      <c r="F837" s="359">
        <v>70</v>
      </c>
    </row>
    <row r="838" spans="1:6" s="2" customFormat="1">
      <c r="A838" s="360" t="s">
        <v>57</v>
      </c>
      <c r="B838" s="356">
        <v>7</v>
      </c>
      <c r="C838" s="356">
        <v>7</v>
      </c>
      <c r="D838" s="357" t="s">
        <v>294</v>
      </c>
      <c r="E838" s="358" t="s">
        <v>584</v>
      </c>
      <c r="F838" s="359">
        <v>20</v>
      </c>
    </row>
    <row r="839" spans="1:6" s="2" customFormat="1">
      <c r="A839" s="360" t="s">
        <v>426</v>
      </c>
      <c r="B839" s="356">
        <v>7</v>
      </c>
      <c r="C839" s="356">
        <v>7</v>
      </c>
      <c r="D839" s="357" t="s">
        <v>427</v>
      </c>
      <c r="E839" s="358" t="s">
        <v>584</v>
      </c>
      <c r="F839" s="359">
        <v>20</v>
      </c>
    </row>
    <row r="840" spans="1:6" s="2" customFormat="1">
      <c r="A840" s="360" t="s">
        <v>705</v>
      </c>
      <c r="B840" s="356">
        <v>7</v>
      </c>
      <c r="C840" s="356">
        <v>7</v>
      </c>
      <c r="D840" s="357" t="s">
        <v>704</v>
      </c>
      <c r="E840" s="358" t="s">
        <v>584</v>
      </c>
      <c r="F840" s="359">
        <v>20</v>
      </c>
    </row>
    <row r="841" spans="1:6" s="2" customFormat="1" ht="39.6" customHeight="1">
      <c r="A841" s="360" t="s">
        <v>27</v>
      </c>
      <c r="B841" s="356">
        <v>7</v>
      </c>
      <c r="C841" s="356">
        <v>7</v>
      </c>
      <c r="D841" s="357" t="s">
        <v>704</v>
      </c>
      <c r="E841" s="358" t="s">
        <v>5</v>
      </c>
      <c r="F841" s="359">
        <v>20</v>
      </c>
    </row>
    <row r="842" spans="1:6" s="2" customFormat="1">
      <c r="A842" s="360" t="s">
        <v>41</v>
      </c>
      <c r="B842" s="356">
        <v>7</v>
      </c>
      <c r="C842" s="356">
        <v>7</v>
      </c>
      <c r="D842" s="357" t="s">
        <v>704</v>
      </c>
      <c r="E842" s="358" t="s">
        <v>40</v>
      </c>
      <c r="F842" s="359">
        <v>20</v>
      </c>
    </row>
    <row r="843" spans="1:6" s="2" customFormat="1">
      <c r="A843" s="360" t="s">
        <v>52</v>
      </c>
      <c r="B843" s="356">
        <v>7</v>
      </c>
      <c r="C843" s="356">
        <v>7</v>
      </c>
      <c r="D843" s="357" t="s">
        <v>464</v>
      </c>
      <c r="E843" s="358" t="s">
        <v>584</v>
      </c>
      <c r="F843" s="359">
        <v>50</v>
      </c>
    </row>
    <row r="844" spans="1:6" s="2" customFormat="1" ht="26.4">
      <c r="A844" s="360" t="s">
        <v>465</v>
      </c>
      <c r="B844" s="356">
        <v>7</v>
      </c>
      <c r="C844" s="356">
        <v>7</v>
      </c>
      <c r="D844" s="357" t="s">
        <v>466</v>
      </c>
      <c r="E844" s="358" t="s">
        <v>584</v>
      </c>
      <c r="F844" s="359">
        <v>50</v>
      </c>
    </row>
    <row r="845" spans="1:6" s="2" customFormat="1">
      <c r="A845" s="360" t="s">
        <v>56</v>
      </c>
      <c r="B845" s="356">
        <v>7</v>
      </c>
      <c r="C845" s="356">
        <v>7</v>
      </c>
      <c r="D845" s="357" t="s">
        <v>493</v>
      </c>
      <c r="E845" s="358" t="s">
        <v>584</v>
      </c>
      <c r="F845" s="359">
        <v>30</v>
      </c>
    </row>
    <row r="846" spans="1:6" s="2" customFormat="1">
      <c r="A846" s="360" t="s">
        <v>27</v>
      </c>
      <c r="B846" s="356">
        <v>7</v>
      </c>
      <c r="C846" s="356">
        <v>7</v>
      </c>
      <c r="D846" s="357" t="s">
        <v>493</v>
      </c>
      <c r="E846" s="358" t="s">
        <v>5</v>
      </c>
      <c r="F846" s="359">
        <v>30</v>
      </c>
    </row>
    <row r="847" spans="1:6" s="2" customFormat="1">
      <c r="A847" s="360" t="s">
        <v>41</v>
      </c>
      <c r="B847" s="356">
        <v>7</v>
      </c>
      <c r="C847" s="356">
        <v>7</v>
      </c>
      <c r="D847" s="357" t="s">
        <v>493</v>
      </c>
      <c r="E847" s="358" t="s">
        <v>40</v>
      </c>
      <c r="F847" s="359">
        <v>30</v>
      </c>
    </row>
    <row r="848" spans="1:6" s="2" customFormat="1">
      <c r="A848" s="360" t="s">
        <v>162</v>
      </c>
      <c r="B848" s="356">
        <v>7</v>
      </c>
      <c r="C848" s="356">
        <v>7</v>
      </c>
      <c r="D848" s="357" t="s">
        <v>706</v>
      </c>
      <c r="E848" s="358" t="s">
        <v>584</v>
      </c>
      <c r="F848" s="359">
        <v>20</v>
      </c>
    </row>
    <row r="849" spans="1:6" s="2" customFormat="1">
      <c r="A849" s="360" t="s">
        <v>27</v>
      </c>
      <c r="B849" s="356">
        <v>7</v>
      </c>
      <c r="C849" s="356">
        <v>7</v>
      </c>
      <c r="D849" s="357" t="s">
        <v>706</v>
      </c>
      <c r="E849" s="358" t="s">
        <v>5</v>
      </c>
      <c r="F849" s="359">
        <v>20</v>
      </c>
    </row>
    <row r="850" spans="1:6" s="2" customFormat="1">
      <c r="A850" s="360" t="s">
        <v>41</v>
      </c>
      <c r="B850" s="356">
        <v>7</v>
      </c>
      <c r="C850" s="356">
        <v>7</v>
      </c>
      <c r="D850" s="357" t="s">
        <v>706</v>
      </c>
      <c r="E850" s="358" t="s">
        <v>40</v>
      </c>
      <c r="F850" s="359">
        <v>20</v>
      </c>
    </row>
    <row r="851" spans="1:6" s="2" customFormat="1">
      <c r="A851" s="433" t="s">
        <v>43</v>
      </c>
      <c r="B851" s="434">
        <v>7</v>
      </c>
      <c r="C851" s="434">
        <v>9</v>
      </c>
      <c r="D851" s="435" t="s">
        <v>584</v>
      </c>
      <c r="E851" s="436" t="s">
        <v>584</v>
      </c>
      <c r="F851" s="437">
        <v>37755.4</v>
      </c>
    </row>
    <row r="852" spans="1:6" s="2" customFormat="1" ht="26.4">
      <c r="A852" s="360" t="s">
        <v>67</v>
      </c>
      <c r="B852" s="356">
        <v>7</v>
      </c>
      <c r="C852" s="356">
        <v>9</v>
      </c>
      <c r="D852" s="357" t="s">
        <v>275</v>
      </c>
      <c r="E852" s="358" t="s">
        <v>584</v>
      </c>
      <c r="F852" s="359">
        <v>150</v>
      </c>
    </row>
    <row r="853" spans="1:6" s="2" customFormat="1">
      <c r="A853" s="360" t="s">
        <v>66</v>
      </c>
      <c r="B853" s="356">
        <v>7</v>
      </c>
      <c r="C853" s="356">
        <v>9</v>
      </c>
      <c r="D853" s="357" t="s">
        <v>387</v>
      </c>
      <c r="E853" s="358" t="s">
        <v>584</v>
      </c>
      <c r="F853" s="359">
        <v>150</v>
      </c>
    </row>
    <row r="854" spans="1:6" s="2" customFormat="1">
      <c r="A854" s="360" t="s">
        <v>693</v>
      </c>
      <c r="B854" s="356">
        <v>7</v>
      </c>
      <c r="C854" s="356">
        <v>9</v>
      </c>
      <c r="D854" s="357" t="s">
        <v>692</v>
      </c>
      <c r="E854" s="358" t="s">
        <v>584</v>
      </c>
      <c r="F854" s="359">
        <v>20</v>
      </c>
    </row>
    <row r="855" spans="1:6" s="2" customFormat="1">
      <c r="A855" s="360" t="s">
        <v>695</v>
      </c>
      <c r="B855" s="356">
        <v>7</v>
      </c>
      <c r="C855" s="356">
        <v>9</v>
      </c>
      <c r="D855" s="357" t="s">
        <v>694</v>
      </c>
      <c r="E855" s="358" t="s">
        <v>584</v>
      </c>
      <c r="F855" s="359">
        <v>20</v>
      </c>
    </row>
    <row r="856" spans="1:6" s="2" customFormat="1">
      <c r="A856" s="360" t="s">
        <v>524</v>
      </c>
      <c r="B856" s="356">
        <v>7</v>
      </c>
      <c r="C856" s="356">
        <v>9</v>
      </c>
      <c r="D856" s="357" t="s">
        <v>694</v>
      </c>
      <c r="E856" s="358" t="s">
        <v>20</v>
      </c>
      <c r="F856" s="359">
        <v>20</v>
      </c>
    </row>
    <row r="857" spans="1:6" s="2" customFormat="1">
      <c r="A857" s="360" t="s">
        <v>36</v>
      </c>
      <c r="B857" s="356">
        <v>7</v>
      </c>
      <c r="C857" s="356">
        <v>9</v>
      </c>
      <c r="D857" s="357" t="s">
        <v>694</v>
      </c>
      <c r="E857" s="358" t="s">
        <v>19</v>
      </c>
      <c r="F857" s="359">
        <v>20</v>
      </c>
    </row>
    <row r="858" spans="1:6" s="2" customFormat="1" ht="26.4">
      <c r="A858" s="360" t="s">
        <v>391</v>
      </c>
      <c r="B858" s="356">
        <v>7</v>
      </c>
      <c r="C858" s="356">
        <v>9</v>
      </c>
      <c r="D858" s="357" t="s">
        <v>392</v>
      </c>
      <c r="E858" s="358" t="s">
        <v>584</v>
      </c>
      <c r="F858" s="359">
        <v>130</v>
      </c>
    </row>
    <row r="859" spans="1:6" s="2" customFormat="1">
      <c r="A859" s="360" t="s">
        <v>393</v>
      </c>
      <c r="B859" s="356">
        <v>7</v>
      </c>
      <c r="C859" s="356">
        <v>9</v>
      </c>
      <c r="D859" s="357" t="s">
        <v>394</v>
      </c>
      <c r="E859" s="358" t="s">
        <v>584</v>
      </c>
      <c r="F859" s="359">
        <v>130</v>
      </c>
    </row>
    <row r="860" spans="1:6" s="2" customFormat="1">
      <c r="A860" s="360" t="s">
        <v>524</v>
      </c>
      <c r="B860" s="356">
        <v>7</v>
      </c>
      <c r="C860" s="356">
        <v>9</v>
      </c>
      <c r="D860" s="357" t="s">
        <v>394</v>
      </c>
      <c r="E860" s="358" t="s">
        <v>20</v>
      </c>
      <c r="F860" s="359">
        <v>80</v>
      </c>
    </row>
    <row r="861" spans="1:6" s="2" customFormat="1">
      <c r="A861" s="360" t="s">
        <v>36</v>
      </c>
      <c r="B861" s="356">
        <v>7</v>
      </c>
      <c r="C861" s="356">
        <v>9</v>
      </c>
      <c r="D861" s="357" t="s">
        <v>394</v>
      </c>
      <c r="E861" s="358" t="s">
        <v>19</v>
      </c>
      <c r="F861" s="359">
        <v>80</v>
      </c>
    </row>
    <row r="862" spans="1:6" s="2" customFormat="1">
      <c r="A862" s="360" t="s">
        <v>27</v>
      </c>
      <c r="B862" s="356">
        <v>7</v>
      </c>
      <c r="C862" s="356">
        <v>9</v>
      </c>
      <c r="D862" s="357" t="s">
        <v>394</v>
      </c>
      <c r="E862" s="358" t="s">
        <v>5</v>
      </c>
      <c r="F862" s="359">
        <v>50</v>
      </c>
    </row>
    <row r="863" spans="1:6" s="2" customFormat="1">
      <c r="A863" s="360" t="s">
        <v>26</v>
      </c>
      <c r="B863" s="356">
        <v>7</v>
      </c>
      <c r="C863" s="356">
        <v>9</v>
      </c>
      <c r="D863" s="357" t="s">
        <v>394</v>
      </c>
      <c r="E863" s="358" t="s">
        <v>6</v>
      </c>
      <c r="F863" s="359">
        <v>50</v>
      </c>
    </row>
    <row r="864" spans="1:6" s="2" customFormat="1" ht="26.4">
      <c r="A864" s="360" t="s">
        <v>23</v>
      </c>
      <c r="B864" s="356">
        <v>7</v>
      </c>
      <c r="C864" s="356">
        <v>9</v>
      </c>
      <c r="D864" s="357" t="s">
        <v>199</v>
      </c>
      <c r="E864" s="358" t="s">
        <v>584</v>
      </c>
      <c r="F864" s="359">
        <v>37605.4</v>
      </c>
    </row>
    <row r="865" spans="1:6" s="2" customFormat="1">
      <c r="A865" s="360" t="s">
        <v>22</v>
      </c>
      <c r="B865" s="356">
        <v>7</v>
      </c>
      <c r="C865" s="356">
        <v>9</v>
      </c>
      <c r="D865" s="357" t="s">
        <v>374</v>
      </c>
      <c r="E865" s="358" t="s">
        <v>584</v>
      </c>
      <c r="F865" s="359">
        <v>935</v>
      </c>
    </row>
    <row r="866" spans="1:6" s="2" customFormat="1" ht="39.6">
      <c r="A866" s="360" t="s">
        <v>375</v>
      </c>
      <c r="B866" s="356">
        <v>7</v>
      </c>
      <c r="C866" s="356">
        <v>9</v>
      </c>
      <c r="D866" s="357" t="s">
        <v>376</v>
      </c>
      <c r="E866" s="358" t="s">
        <v>584</v>
      </c>
      <c r="F866" s="359">
        <v>935</v>
      </c>
    </row>
    <row r="867" spans="1:6" s="2" customFormat="1" ht="39.6">
      <c r="A867" s="360" t="s">
        <v>21</v>
      </c>
      <c r="B867" s="356">
        <v>7</v>
      </c>
      <c r="C867" s="356">
        <v>9</v>
      </c>
      <c r="D867" s="357" t="s">
        <v>444</v>
      </c>
      <c r="E867" s="358" t="s">
        <v>584</v>
      </c>
      <c r="F867" s="359">
        <v>935</v>
      </c>
    </row>
    <row r="868" spans="1:6" s="2" customFormat="1" ht="26.4">
      <c r="A868" s="360" t="s">
        <v>34</v>
      </c>
      <c r="B868" s="356">
        <v>7</v>
      </c>
      <c r="C868" s="356">
        <v>9</v>
      </c>
      <c r="D868" s="357" t="s">
        <v>444</v>
      </c>
      <c r="E868" s="358" t="s">
        <v>33</v>
      </c>
      <c r="F868" s="359">
        <v>935</v>
      </c>
    </row>
    <row r="869" spans="1:6" s="2" customFormat="1">
      <c r="A869" s="360" t="s">
        <v>38</v>
      </c>
      <c r="B869" s="356">
        <v>7</v>
      </c>
      <c r="C869" s="356">
        <v>9</v>
      </c>
      <c r="D869" s="357" t="s">
        <v>444</v>
      </c>
      <c r="E869" s="358" t="s">
        <v>37</v>
      </c>
      <c r="F869" s="359">
        <v>935</v>
      </c>
    </row>
    <row r="870" spans="1:6" s="2" customFormat="1">
      <c r="A870" s="360" t="s">
        <v>49</v>
      </c>
      <c r="B870" s="356">
        <v>7</v>
      </c>
      <c r="C870" s="356">
        <v>9</v>
      </c>
      <c r="D870" s="357" t="s">
        <v>422</v>
      </c>
      <c r="E870" s="358" t="s">
        <v>584</v>
      </c>
      <c r="F870" s="359">
        <v>36670.400000000001</v>
      </c>
    </row>
    <row r="871" spans="1:6" s="2" customFormat="1" ht="26.4">
      <c r="A871" s="360" t="s">
        <v>423</v>
      </c>
      <c r="B871" s="356">
        <v>7</v>
      </c>
      <c r="C871" s="356">
        <v>9</v>
      </c>
      <c r="D871" s="357" t="s">
        <v>424</v>
      </c>
      <c r="E871" s="358" t="s">
        <v>584</v>
      </c>
      <c r="F871" s="359">
        <v>9185</v>
      </c>
    </row>
    <row r="872" spans="1:6" s="2" customFormat="1" ht="26.4" customHeight="1">
      <c r="A872" s="360" t="s">
        <v>39</v>
      </c>
      <c r="B872" s="356">
        <v>7</v>
      </c>
      <c r="C872" s="356">
        <v>9</v>
      </c>
      <c r="D872" s="357" t="s">
        <v>446</v>
      </c>
      <c r="E872" s="358" t="s">
        <v>584</v>
      </c>
      <c r="F872" s="359">
        <v>9185</v>
      </c>
    </row>
    <row r="873" spans="1:6" s="2" customFormat="1" ht="26.4">
      <c r="A873" s="360" t="s">
        <v>34</v>
      </c>
      <c r="B873" s="356">
        <v>7</v>
      </c>
      <c r="C873" s="356">
        <v>9</v>
      </c>
      <c r="D873" s="357" t="s">
        <v>446</v>
      </c>
      <c r="E873" s="358" t="s">
        <v>33</v>
      </c>
      <c r="F873" s="359">
        <v>7337.5</v>
      </c>
    </row>
    <row r="874" spans="1:6" s="2" customFormat="1">
      <c r="A874" s="360" t="s">
        <v>38</v>
      </c>
      <c r="B874" s="356">
        <v>7</v>
      </c>
      <c r="C874" s="356">
        <v>9</v>
      </c>
      <c r="D874" s="357" t="s">
        <v>446</v>
      </c>
      <c r="E874" s="358" t="s">
        <v>37</v>
      </c>
      <c r="F874" s="359">
        <v>7337.5</v>
      </c>
    </row>
    <row r="875" spans="1:6" s="2" customFormat="1">
      <c r="A875" s="360" t="s">
        <v>524</v>
      </c>
      <c r="B875" s="356">
        <v>7</v>
      </c>
      <c r="C875" s="356">
        <v>9</v>
      </c>
      <c r="D875" s="357" t="s">
        <v>446</v>
      </c>
      <c r="E875" s="358" t="s">
        <v>20</v>
      </c>
      <c r="F875" s="359">
        <v>1815.5</v>
      </c>
    </row>
    <row r="876" spans="1:6" s="2" customFormat="1">
      <c r="A876" s="360" t="s">
        <v>36</v>
      </c>
      <c r="B876" s="356">
        <v>7</v>
      </c>
      <c r="C876" s="356">
        <v>9</v>
      </c>
      <c r="D876" s="357" t="s">
        <v>446</v>
      </c>
      <c r="E876" s="358" t="s">
        <v>19</v>
      </c>
      <c r="F876" s="359">
        <v>1815.5</v>
      </c>
    </row>
    <row r="877" spans="1:6" s="2" customFormat="1">
      <c r="A877" s="360" t="s">
        <v>30</v>
      </c>
      <c r="B877" s="356">
        <v>7</v>
      </c>
      <c r="C877" s="356">
        <v>9</v>
      </c>
      <c r="D877" s="357" t="s">
        <v>446</v>
      </c>
      <c r="E877" s="358" t="s">
        <v>4</v>
      </c>
      <c r="F877" s="359">
        <v>32</v>
      </c>
    </row>
    <row r="878" spans="1:6" s="2" customFormat="1">
      <c r="A878" s="360" t="s">
        <v>29</v>
      </c>
      <c r="B878" s="356">
        <v>7</v>
      </c>
      <c r="C878" s="356">
        <v>9</v>
      </c>
      <c r="D878" s="357" t="s">
        <v>446</v>
      </c>
      <c r="E878" s="358" t="s">
        <v>28</v>
      </c>
      <c r="F878" s="359">
        <v>32</v>
      </c>
    </row>
    <row r="879" spans="1:6" s="2" customFormat="1" ht="26.4">
      <c r="A879" s="360" t="s">
        <v>447</v>
      </c>
      <c r="B879" s="356">
        <v>7</v>
      </c>
      <c r="C879" s="356">
        <v>9</v>
      </c>
      <c r="D879" s="357" t="s">
        <v>448</v>
      </c>
      <c r="E879" s="358" t="s">
        <v>584</v>
      </c>
      <c r="F879" s="359">
        <v>27485.4</v>
      </c>
    </row>
    <row r="880" spans="1:6" s="2" customFormat="1">
      <c r="A880" s="360" t="s">
        <v>502</v>
      </c>
      <c r="B880" s="356">
        <v>7</v>
      </c>
      <c r="C880" s="356">
        <v>9</v>
      </c>
      <c r="D880" s="357" t="s">
        <v>449</v>
      </c>
      <c r="E880" s="358" t="s">
        <v>584</v>
      </c>
      <c r="F880" s="359">
        <v>24785.4</v>
      </c>
    </row>
    <row r="881" spans="1:6" s="2" customFormat="1" ht="26.4">
      <c r="A881" s="360" t="s">
        <v>34</v>
      </c>
      <c r="B881" s="356">
        <v>7</v>
      </c>
      <c r="C881" s="356">
        <v>9</v>
      </c>
      <c r="D881" s="357" t="s">
        <v>449</v>
      </c>
      <c r="E881" s="358" t="s">
        <v>33</v>
      </c>
      <c r="F881" s="359">
        <v>22753.1</v>
      </c>
    </row>
    <row r="882" spans="1:6" s="2" customFormat="1">
      <c r="A882" s="360" t="s">
        <v>32</v>
      </c>
      <c r="B882" s="356">
        <v>7</v>
      </c>
      <c r="C882" s="356">
        <v>9</v>
      </c>
      <c r="D882" s="357" t="s">
        <v>449</v>
      </c>
      <c r="E882" s="358" t="s">
        <v>31</v>
      </c>
      <c r="F882" s="359">
        <v>22753.1</v>
      </c>
    </row>
    <row r="883" spans="1:6" s="2" customFormat="1" ht="39.6" customHeight="1">
      <c r="A883" s="360" t="s">
        <v>27</v>
      </c>
      <c r="B883" s="356">
        <v>7</v>
      </c>
      <c r="C883" s="356">
        <v>9</v>
      </c>
      <c r="D883" s="357" t="s">
        <v>449</v>
      </c>
      <c r="E883" s="358" t="s">
        <v>5</v>
      </c>
      <c r="F883" s="359">
        <v>2032.3</v>
      </c>
    </row>
    <row r="884" spans="1:6" s="2" customFormat="1">
      <c r="A884" s="360" t="s">
        <v>26</v>
      </c>
      <c r="B884" s="356">
        <v>7</v>
      </c>
      <c r="C884" s="356">
        <v>9</v>
      </c>
      <c r="D884" s="357" t="s">
        <v>449</v>
      </c>
      <c r="E884" s="358" t="s">
        <v>6</v>
      </c>
      <c r="F884" s="359">
        <v>2032.3</v>
      </c>
    </row>
    <row r="885" spans="1:6" s="2" customFormat="1">
      <c r="A885" s="360" t="s">
        <v>35</v>
      </c>
      <c r="B885" s="356">
        <v>7</v>
      </c>
      <c r="C885" s="356">
        <v>9</v>
      </c>
      <c r="D885" s="357" t="s">
        <v>450</v>
      </c>
      <c r="E885" s="358" t="s">
        <v>584</v>
      </c>
      <c r="F885" s="359">
        <v>2700</v>
      </c>
    </row>
    <row r="886" spans="1:6" s="2" customFormat="1">
      <c r="A886" s="360" t="s">
        <v>524</v>
      </c>
      <c r="B886" s="356">
        <v>7</v>
      </c>
      <c r="C886" s="356">
        <v>9</v>
      </c>
      <c r="D886" s="357" t="s">
        <v>450</v>
      </c>
      <c r="E886" s="358" t="s">
        <v>20</v>
      </c>
      <c r="F886" s="359">
        <v>1897</v>
      </c>
    </row>
    <row r="887" spans="1:6" s="2" customFormat="1">
      <c r="A887" s="360" t="s">
        <v>36</v>
      </c>
      <c r="B887" s="356">
        <v>7</v>
      </c>
      <c r="C887" s="356">
        <v>9</v>
      </c>
      <c r="D887" s="357" t="s">
        <v>450</v>
      </c>
      <c r="E887" s="358" t="s">
        <v>19</v>
      </c>
      <c r="F887" s="359">
        <v>1897</v>
      </c>
    </row>
    <row r="888" spans="1:6" s="2" customFormat="1">
      <c r="A888" s="360" t="s">
        <v>27</v>
      </c>
      <c r="B888" s="356">
        <v>7</v>
      </c>
      <c r="C888" s="356">
        <v>9</v>
      </c>
      <c r="D888" s="357" t="s">
        <v>450</v>
      </c>
      <c r="E888" s="358" t="s">
        <v>5</v>
      </c>
      <c r="F888" s="359">
        <v>800</v>
      </c>
    </row>
    <row r="889" spans="1:6" s="2" customFormat="1">
      <c r="A889" s="360" t="s">
        <v>26</v>
      </c>
      <c r="B889" s="356">
        <v>7</v>
      </c>
      <c r="C889" s="356">
        <v>9</v>
      </c>
      <c r="D889" s="357" t="s">
        <v>450</v>
      </c>
      <c r="E889" s="358" t="s">
        <v>6</v>
      </c>
      <c r="F889" s="359">
        <v>800</v>
      </c>
    </row>
    <row r="890" spans="1:6" s="2" customFormat="1">
      <c r="A890" s="360" t="s">
        <v>30</v>
      </c>
      <c r="B890" s="356">
        <v>7</v>
      </c>
      <c r="C890" s="356">
        <v>9</v>
      </c>
      <c r="D890" s="357" t="s">
        <v>450</v>
      </c>
      <c r="E890" s="358" t="s">
        <v>4</v>
      </c>
      <c r="F890" s="359">
        <v>3</v>
      </c>
    </row>
    <row r="891" spans="1:6" s="2" customFormat="1">
      <c r="A891" s="360" t="s">
        <v>29</v>
      </c>
      <c r="B891" s="356">
        <v>7</v>
      </c>
      <c r="C891" s="356">
        <v>9</v>
      </c>
      <c r="D891" s="357" t="s">
        <v>450</v>
      </c>
      <c r="E891" s="358" t="s">
        <v>28</v>
      </c>
      <c r="F891" s="359">
        <v>3</v>
      </c>
    </row>
    <row r="892" spans="1:6" s="2" customFormat="1">
      <c r="A892" s="428" t="s">
        <v>98</v>
      </c>
      <c r="B892" s="429">
        <v>8</v>
      </c>
      <c r="C892" s="429">
        <v>0</v>
      </c>
      <c r="D892" s="430" t="s">
        <v>584</v>
      </c>
      <c r="E892" s="431" t="s">
        <v>584</v>
      </c>
      <c r="F892" s="432">
        <v>73297.899999999994</v>
      </c>
    </row>
    <row r="893" spans="1:6" s="13" customFormat="1">
      <c r="A893" s="433" t="s">
        <v>99</v>
      </c>
      <c r="B893" s="434">
        <v>8</v>
      </c>
      <c r="C893" s="434">
        <v>1</v>
      </c>
      <c r="D893" s="435" t="s">
        <v>584</v>
      </c>
      <c r="E893" s="436" t="s">
        <v>584</v>
      </c>
      <c r="F893" s="437">
        <v>68317.600000000006</v>
      </c>
    </row>
    <row r="894" spans="1:6" s="2" customFormat="1" ht="26.4">
      <c r="A894" s="360" t="s">
        <v>44</v>
      </c>
      <c r="B894" s="356">
        <v>8</v>
      </c>
      <c r="C894" s="356">
        <v>1</v>
      </c>
      <c r="D894" s="357" t="s">
        <v>191</v>
      </c>
      <c r="E894" s="358" t="s">
        <v>584</v>
      </c>
      <c r="F894" s="359">
        <v>60</v>
      </c>
    </row>
    <row r="895" spans="1:6" s="2" customFormat="1">
      <c r="A895" s="360" t="s">
        <v>65</v>
      </c>
      <c r="B895" s="356">
        <v>8</v>
      </c>
      <c r="C895" s="356">
        <v>1</v>
      </c>
      <c r="D895" s="357" t="s">
        <v>192</v>
      </c>
      <c r="E895" s="358" t="s">
        <v>584</v>
      </c>
      <c r="F895" s="359">
        <v>60</v>
      </c>
    </row>
    <row r="896" spans="1:6" s="2" customFormat="1">
      <c r="A896" s="360" t="s">
        <v>396</v>
      </c>
      <c r="B896" s="356">
        <v>8</v>
      </c>
      <c r="C896" s="356">
        <v>1</v>
      </c>
      <c r="D896" s="357" t="s">
        <v>397</v>
      </c>
      <c r="E896" s="358" t="s">
        <v>584</v>
      </c>
      <c r="F896" s="359">
        <v>60</v>
      </c>
    </row>
    <row r="897" spans="1:6" s="2" customFormat="1">
      <c r="A897" s="360" t="s">
        <v>100</v>
      </c>
      <c r="B897" s="356">
        <v>8</v>
      </c>
      <c r="C897" s="356">
        <v>1</v>
      </c>
      <c r="D897" s="357" t="s">
        <v>398</v>
      </c>
      <c r="E897" s="358" t="s">
        <v>584</v>
      </c>
      <c r="F897" s="359">
        <v>10</v>
      </c>
    </row>
    <row r="898" spans="1:6" s="2" customFormat="1">
      <c r="A898" s="360" t="s">
        <v>27</v>
      </c>
      <c r="B898" s="356">
        <v>8</v>
      </c>
      <c r="C898" s="356">
        <v>1</v>
      </c>
      <c r="D898" s="357" t="s">
        <v>398</v>
      </c>
      <c r="E898" s="358" t="s">
        <v>5</v>
      </c>
      <c r="F898" s="359">
        <v>10</v>
      </c>
    </row>
    <row r="899" spans="1:6" s="2" customFormat="1">
      <c r="A899" s="360" t="s">
        <v>26</v>
      </c>
      <c r="B899" s="356">
        <v>8</v>
      </c>
      <c r="C899" s="356">
        <v>1</v>
      </c>
      <c r="D899" s="357" t="s">
        <v>398</v>
      </c>
      <c r="E899" s="358" t="s">
        <v>6</v>
      </c>
      <c r="F899" s="359">
        <v>10</v>
      </c>
    </row>
    <row r="900" spans="1:6" s="2" customFormat="1">
      <c r="A900" s="360" t="s">
        <v>56</v>
      </c>
      <c r="B900" s="356">
        <v>8</v>
      </c>
      <c r="C900" s="356">
        <v>1</v>
      </c>
      <c r="D900" s="357" t="s">
        <v>451</v>
      </c>
      <c r="E900" s="358" t="s">
        <v>584</v>
      </c>
      <c r="F900" s="359">
        <v>50</v>
      </c>
    </row>
    <row r="901" spans="1:6" s="2" customFormat="1">
      <c r="A901" s="360" t="s">
        <v>27</v>
      </c>
      <c r="B901" s="356">
        <v>8</v>
      </c>
      <c r="C901" s="356">
        <v>1</v>
      </c>
      <c r="D901" s="357" t="s">
        <v>451</v>
      </c>
      <c r="E901" s="358" t="s">
        <v>5</v>
      </c>
      <c r="F901" s="359">
        <v>50</v>
      </c>
    </row>
    <row r="902" spans="1:6" s="2" customFormat="1">
      <c r="A902" s="360" t="s">
        <v>26</v>
      </c>
      <c r="B902" s="356">
        <v>8</v>
      </c>
      <c r="C902" s="356">
        <v>1</v>
      </c>
      <c r="D902" s="357" t="s">
        <v>451</v>
      </c>
      <c r="E902" s="358" t="s">
        <v>6</v>
      </c>
      <c r="F902" s="359">
        <v>50</v>
      </c>
    </row>
    <row r="903" spans="1:6" s="2" customFormat="1">
      <c r="A903" s="360" t="s">
        <v>94</v>
      </c>
      <c r="B903" s="356">
        <v>8</v>
      </c>
      <c r="C903" s="356">
        <v>1</v>
      </c>
      <c r="D903" s="357" t="s">
        <v>400</v>
      </c>
      <c r="E903" s="358" t="s">
        <v>584</v>
      </c>
      <c r="F903" s="359">
        <v>67957.600000000006</v>
      </c>
    </row>
    <row r="904" spans="1:6" s="2" customFormat="1">
      <c r="A904" s="360" t="s">
        <v>101</v>
      </c>
      <c r="B904" s="356">
        <v>8</v>
      </c>
      <c r="C904" s="356">
        <v>1</v>
      </c>
      <c r="D904" s="357" t="s">
        <v>452</v>
      </c>
      <c r="E904" s="358" t="s">
        <v>584</v>
      </c>
      <c r="F904" s="359">
        <v>35283.199999999997</v>
      </c>
    </row>
    <row r="905" spans="1:6" s="2" customFormat="1" ht="26.4">
      <c r="A905" s="360" t="s">
        <v>578</v>
      </c>
      <c r="B905" s="356">
        <v>8</v>
      </c>
      <c r="C905" s="356">
        <v>1</v>
      </c>
      <c r="D905" s="357" t="s">
        <v>453</v>
      </c>
      <c r="E905" s="358" t="s">
        <v>584</v>
      </c>
      <c r="F905" s="359">
        <v>35283.199999999997</v>
      </c>
    </row>
    <row r="906" spans="1:6" s="2" customFormat="1">
      <c r="A906" s="360" t="s">
        <v>503</v>
      </c>
      <c r="B906" s="356">
        <v>8</v>
      </c>
      <c r="C906" s="356">
        <v>1</v>
      </c>
      <c r="D906" s="357" t="s">
        <v>454</v>
      </c>
      <c r="E906" s="358" t="s">
        <v>584</v>
      </c>
      <c r="F906" s="359">
        <v>28438.3</v>
      </c>
    </row>
    <row r="907" spans="1:6" s="2" customFormat="1">
      <c r="A907" s="360" t="s">
        <v>27</v>
      </c>
      <c r="B907" s="356">
        <v>8</v>
      </c>
      <c r="C907" s="356">
        <v>1</v>
      </c>
      <c r="D907" s="357" t="s">
        <v>454</v>
      </c>
      <c r="E907" s="358" t="s">
        <v>5</v>
      </c>
      <c r="F907" s="359">
        <v>28438.3</v>
      </c>
    </row>
    <row r="908" spans="1:6" s="2" customFormat="1">
      <c r="A908" s="360" t="s">
        <v>26</v>
      </c>
      <c r="B908" s="356">
        <v>8</v>
      </c>
      <c r="C908" s="356">
        <v>1</v>
      </c>
      <c r="D908" s="357" t="s">
        <v>454</v>
      </c>
      <c r="E908" s="358" t="s">
        <v>6</v>
      </c>
      <c r="F908" s="359">
        <v>28438.3</v>
      </c>
    </row>
    <row r="909" spans="1:6" s="2" customFormat="1">
      <c r="A909" s="360" t="s">
        <v>35</v>
      </c>
      <c r="B909" s="356">
        <v>8</v>
      </c>
      <c r="C909" s="356">
        <v>1</v>
      </c>
      <c r="D909" s="357" t="s">
        <v>455</v>
      </c>
      <c r="E909" s="358" t="s">
        <v>584</v>
      </c>
      <c r="F909" s="359">
        <v>6844.9</v>
      </c>
    </row>
    <row r="910" spans="1:6" s="2" customFormat="1">
      <c r="A910" s="360" t="s">
        <v>27</v>
      </c>
      <c r="B910" s="356">
        <v>8</v>
      </c>
      <c r="C910" s="356">
        <v>1</v>
      </c>
      <c r="D910" s="357" t="s">
        <v>455</v>
      </c>
      <c r="E910" s="358" t="s">
        <v>5</v>
      </c>
      <c r="F910" s="359">
        <v>6844.9</v>
      </c>
    </row>
    <row r="911" spans="1:6" s="2" customFormat="1">
      <c r="A911" s="360" t="s">
        <v>26</v>
      </c>
      <c r="B911" s="356">
        <v>8</v>
      </c>
      <c r="C911" s="356">
        <v>1</v>
      </c>
      <c r="D911" s="357" t="s">
        <v>455</v>
      </c>
      <c r="E911" s="358" t="s">
        <v>6</v>
      </c>
      <c r="F911" s="359">
        <v>6844.9</v>
      </c>
    </row>
    <row r="912" spans="1:6" s="2" customFormat="1">
      <c r="A912" s="360" t="s">
        <v>102</v>
      </c>
      <c r="B912" s="356">
        <v>8</v>
      </c>
      <c r="C912" s="356">
        <v>1</v>
      </c>
      <c r="D912" s="357" t="s">
        <v>456</v>
      </c>
      <c r="E912" s="358" t="s">
        <v>584</v>
      </c>
      <c r="F912" s="359">
        <v>28394.400000000001</v>
      </c>
    </row>
    <row r="913" spans="1:6" s="2" customFormat="1" ht="26.4">
      <c r="A913" s="360" t="s">
        <v>499</v>
      </c>
      <c r="B913" s="356">
        <v>8</v>
      </c>
      <c r="C913" s="356">
        <v>1</v>
      </c>
      <c r="D913" s="357" t="s">
        <v>457</v>
      </c>
      <c r="E913" s="358" t="s">
        <v>584</v>
      </c>
      <c r="F913" s="359">
        <v>28394.400000000001</v>
      </c>
    </row>
    <row r="914" spans="1:6" s="2" customFormat="1">
      <c r="A914" s="360" t="s">
        <v>502</v>
      </c>
      <c r="B914" s="356">
        <v>8</v>
      </c>
      <c r="C914" s="356">
        <v>1</v>
      </c>
      <c r="D914" s="357" t="s">
        <v>458</v>
      </c>
      <c r="E914" s="358" t="s">
        <v>584</v>
      </c>
      <c r="F914" s="359">
        <v>24094.400000000001</v>
      </c>
    </row>
    <row r="915" spans="1:6" s="2" customFormat="1">
      <c r="A915" s="360" t="s">
        <v>27</v>
      </c>
      <c r="B915" s="356">
        <v>8</v>
      </c>
      <c r="C915" s="356">
        <v>1</v>
      </c>
      <c r="D915" s="357" t="s">
        <v>458</v>
      </c>
      <c r="E915" s="358" t="s">
        <v>5</v>
      </c>
      <c r="F915" s="359">
        <v>24094.400000000001</v>
      </c>
    </row>
    <row r="916" spans="1:6" s="2" customFormat="1">
      <c r="A916" s="360" t="s">
        <v>26</v>
      </c>
      <c r="B916" s="356">
        <v>8</v>
      </c>
      <c r="C916" s="356">
        <v>1</v>
      </c>
      <c r="D916" s="357" t="s">
        <v>458</v>
      </c>
      <c r="E916" s="358" t="s">
        <v>6</v>
      </c>
      <c r="F916" s="359">
        <v>15561.7</v>
      </c>
    </row>
    <row r="917" spans="1:6" s="2" customFormat="1">
      <c r="A917" s="360" t="s">
        <v>41</v>
      </c>
      <c r="B917" s="356">
        <v>8</v>
      </c>
      <c r="C917" s="356">
        <v>1</v>
      </c>
      <c r="D917" s="357" t="s">
        <v>458</v>
      </c>
      <c r="E917" s="358" t="s">
        <v>40</v>
      </c>
      <c r="F917" s="359">
        <v>8532.7000000000007</v>
      </c>
    </row>
    <row r="918" spans="1:6" s="2" customFormat="1">
      <c r="A918" s="360" t="s">
        <v>35</v>
      </c>
      <c r="B918" s="356">
        <v>8</v>
      </c>
      <c r="C918" s="356">
        <v>1</v>
      </c>
      <c r="D918" s="357" t="s">
        <v>459</v>
      </c>
      <c r="E918" s="358" t="s">
        <v>584</v>
      </c>
      <c r="F918" s="359">
        <v>4300</v>
      </c>
    </row>
    <row r="919" spans="1:6" s="9" customFormat="1" ht="39.6" customHeight="1">
      <c r="A919" s="360" t="s">
        <v>27</v>
      </c>
      <c r="B919" s="356">
        <v>8</v>
      </c>
      <c r="C919" s="356">
        <v>1</v>
      </c>
      <c r="D919" s="357" t="s">
        <v>459</v>
      </c>
      <c r="E919" s="358" t="s">
        <v>5</v>
      </c>
      <c r="F919" s="359">
        <v>4300</v>
      </c>
    </row>
    <row r="920" spans="1:6" s="2" customFormat="1">
      <c r="A920" s="360" t="s">
        <v>26</v>
      </c>
      <c r="B920" s="356">
        <v>8</v>
      </c>
      <c r="C920" s="356">
        <v>1</v>
      </c>
      <c r="D920" s="357" t="s">
        <v>459</v>
      </c>
      <c r="E920" s="358" t="s">
        <v>6</v>
      </c>
      <c r="F920" s="359">
        <v>3113.5</v>
      </c>
    </row>
    <row r="921" spans="1:6" s="2" customFormat="1">
      <c r="A921" s="360" t="s">
        <v>41</v>
      </c>
      <c r="B921" s="356">
        <v>8</v>
      </c>
      <c r="C921" s="356">
        <v>1</v>
      </c>
      <c r="D921" s="357" t="s">
        <v>459</v>
      </c>
      <c r="E921" s="358" t="s">
        <v>40</v>
      </c>
      <c r="F921" s="359">
        <v>1186.5</v>
      </c>
    </row>
    <row r="922" spans="1:6" s="2" customFormat="1" ht="39.6">
      <c r="A922" s="360" t="s">
        <v>686</v>
      </c>
      <c r="B922" s="356">
        <v>8</v>
      </c>
      <c r="C922" s="356">
        <v>1</v>
      </c>
      <c r="D922" s="357" t="s">
        <v>684</v>
      </c>
      <c r="E922" s="358" t="s">
        <v>584</v>
      </c>
      <c r="F922" s="359">
        <v>480</v>
      </c>
    </row>
    <row r="923" spans="1:6" s="2" customFormat="1" ht="26.4">
      <c r="A923" s="360" t="s">
        <v>687</v>
      </c>
      <c r="B923" s="356">
        <v>8</v>
      </c>
      <c r="C923" s="356">
        <v>1</v>
      </c>
      <c r="D923" s="357" t="s">
        <v>685</v>
      </c>
      <c r="E923" s="358" t="s">
        <v>584</v>
      </c>
      <c r="F923" s="359">
        <v>480</v>
      </c>
    </row>
    <row r="924" spans="1:6" s="2" customFormat="1">
      <c r="A924" s="360" t="s">
        <v>35</v>
      </c>
      <c r="B924" s="356">
        <v>8</v>
      </c>
      <c r="C924" s="356">
        <v>1</v>
      </c>
      <c r="D924" s="357" t="s">
        <v>688</v>
      </c>
      <c r="E924" s="358" t="s">
        <v>584</v>
      </c>
      <c r="F924" s="359">
        <v>400</v>
      </c>
    </row>
    <row r="925" spans="1:6" s="2" customFormat="1">
      <c r="A925" s="360" t="s">
        <v>524</v>
      </c>
      <c r="B925" s="356">
        <v>8</v>
      </c>
      <c r="C925" s="356">
        <v>1</v>
      </c>
      <c r="D925" s="357" t="s">
        <v>688</v>
      </c>
      <c r="E925" s="358" t="s">
        <v>20</v>
      </c>
      <c r="F925" s="359">
        <v>400</v>
      </c>
    </row>
    <row r="926" spans="1:6" s="2" customFormat="1">
      <c r="A926" s="360" t="s">
        <v>36</v>
      </c>
      <c r="B926" s="356">
        <v>8</v>
      </c>
      <c r="C926" s="356">
        <v>1</v>
      </c>
      <c r="D926" s="357" t="s">
        <v>688</v>
      </c>
      <c r="E926" s="358" t="s">
        <v>19</v>
      </c>
      <c r="F926" s="359">
        <v>400</v>
      </c>
    </row>
    <row r="927" spans="1:6" s="2" customFormat="1">
      <c r="A927" s="360" t="s">
        <v>56</v>
      </c>
      <c r="B927" s="356">
        <v>8</v>
      </c>
      <c r="C927" s="356">
        <v>1</v>
      </c>
      <c r="D927" s="357" t="s">
        <v>689</v>
      </c>
      <c r="E927" s="358" t="s">
        <v>584</v>
      </c>
      <c r="F927" s="359">
        <v>80</v>
      </c>
    </row>
    <row r="928" spans="1:6" s="2" customFormat="1">
      <c r="A928" s="360" t="s">
        <v>27</v>
      </c>
      <c r="B928" s="356">
        <v>8</v>
      </c>
      <c r="C928" s="356">
        <v>1</v>
      </c>
      <c r="D928" s="357" t="s">
        <v>689</v>
      </c>
      <c r="E928" s="358" t="s">
        <v>5</v>
      </c>
      <c r="F928" s="359">
        <v>80</v>
      </c>
    </row>
    <row r="929" spans="1:6" s="2" customFormat="1">
      <c r="A929" s="360" t="s">
        <v>26</v>
      </c>
      <c r="B929" s="356">
        <v>8</v>
      </c>
      <c r="C929" s="356">
        <v>1</v>
      </c>
      <c r="D929" s="357" t="s">
        <v>689</v>
      </c>
      <c r="E929" s="358" t="s">
        <v>6</v>
      </c>
      <c r="F929" s="359">
        <v>40</v>
      </c>
    </row>
    <row r="930" spans="1:6" s="2" customFormat="1">
      <c r="A930" s="360" t="s">
        <v>41</v>
      </c>
      <c r="B930" s="356">
        <v>8</v>
      </c>
      <c r="C930" s="356">
        <v>1</v>
      </c>
      <c r="D930" s="357" t="s">
        <v>689</v>
      </c>
      <c r="E930" s="358" t="s">
        <v>40</v>
      </c>
      <c r="F930" s="359">
        <v>40</v>
      </c>
    </row>
    <row r="931" spans="1:6" s="2" customFormat="1" ht="26.4">
      <c r="A931" s="360" t="s">
        <v>96</v>
      </c>
      <c r="B931" s="356">
        <v>8</v>
      </c>
      <c r="C931" s="356">
        <v>1</v>
      </c>
      <c r="D931" s="357" t="s">
        <v>401</v>
      </c>
      <c r="E931" s="358" t="s">
        <v>584</v>
      </c>
      <c r="F931" s="359">
        <v>3800</v>
      </c>
    </row>
    <row r="932" spans="1:6" s="2" customFormat="1" ht="26.4">
      <c r="A932" s="360" t="s">
        <v>402</v>
      </c>
      <c r="B932" s="356">
        <v>8</v>
      </c>
      <c r="C932" s="356">
        <v>1</v>
      </c>
      <c r="D932" s="357" t="s">
        <v>403</v>
      </c>
      <c r="E932" s="358" t="s">
        <v>584</v>
      </c>
      <c r="F932" s="359">
        <v>3800</v>
      </c>
    </row>
    <row r="933" spans="1:6" s="2" customFormat="1">
      <c r="A933" s="360" t="s">
        <v>180</v>
      </c>
      <c r="B933" s="356">
        <v>8</v>
      </c>
      <c r="C933" s="356">
        <v>1</v>
      </c>
      <c r="D933" s="357" t="s">
        <v>460</v>
      </c>
      <c r="E933" s="358" t="s">
        <v>584</v>
      </c>
      <c r="F933" s="359">
        <v>600</v>
      </c>
    </row>
    <row r="934" spans="1:6" s="2" customFormat="1">
      <c r="A934" s="360" t="s">
        <v>524</v>
      </c>
      <c r="B934" s="356">
        <v>8</v>
      </c>
      <c r="C934" s="356">
        <v>1</v>
      </c>
      <c r="D934" s="357" t="s">
        <v>460</v>
      </c>
      <c r="E934" s="358" t="s">
        <v>20</v>
      </c>
      <c r="F934" s="359">
        <v>600</v>
      </c>
    </row>
    <row r="935" spans="1:6" s="2" customFormat="1">
      <c r="A935" s="360" t="s">
        <v>36</v>
      </c>
      <c r="B935" s="356">
        <v>8</v>
      </c>
      <c r="C935" s="356">
        <v>1</v>
      </c>
      <c r="D935" s="357" t="s">
        <v>460</v>
      </c>
      <c r="E935" s="358" t="s">
        <v>19</v>
      </c>
      <c r="F935" s="359">
        <v>600</v>
      </c>
    </row>
    <row r="936" spans="1:6" s="2" customFormat="1">
      <c r="A936" s="360" t="s">
        <v>64</v>
      </c>
      <c r="B936" s="356">
        <v>8</v>
      </c>
      <c r="C936" s="356">
        <v>1</v>
      </c>
      <c r="D936" s="357" t="s">
        <v>583</v>
      </c>
      <c r="E936" s="358" t="s">
        <v>584</v>
      </c>
      <c r="F936" s="359">
        <v>1000</v>
      </c>
    </row>
    <row r="937" spans="1:6" s="2" customFormat="1">
      <c r="A937" s="360" t="s">
        <v>27</v>
      </c>
      <c r="B937" s="356">
        <v>8</v>
      </c>
      <c r="C937" s="356">
        <v>1</v>
      </c>
      <c r="D937" s="357" t="s">
        <v>583</v>
      </c>
      <c r="E937" s="358" t="s">
        <v>5</v>
      </c>
      <c r="F937" s="359">
        <v>1000</v>
      </c>
    </row>
    <row r="938" spans="1:6" s="2" customFormat="1">
      <c r="A938" s="360" t="s">
        <v>26</v>
      </c>
      <c r="B938" s="356">
        <v>8</v>
      </c>
      <c r="C938" s="356">
        <v>1</v>
      </c>
      <c r="D938" s="357" t="s">
        <v>583</v>
      </c>
      <c r="E938" s="358" t="s">
        <v>6</v>
      </c>
      <c r="F938" s="359">
        <v>1000</v>
      </c>
    </row>
    <row r="939" spans="1:6" s="2" customFormat="1">
      <c r="A939" s="360" t="s">
        <v>35</v>
      </c>
      <c r="B939" s="356">
        <v>8</v>
      </c>
      <c r="C939" s="356">
        <v>1</v>
      </c>
      <c r="D939" s="357" t="s">
        <v>561</v>
      </c>
      <c r="E939" s="358" t="s">
        <v>584</v>
      </c>
      <c r="F939" s="359">
        <v>1100</v>
      </c>
    </row>
    <row r="940" spans="1:6" s="2" customFormat="1">
      <c r="A940" s="360" t="s">
        <v>27</v>
      </c>
      <c r="B940" s="356">
        <v>8</v>
      </c>
      <c r="C940" s="356">
        <v>1</v>
      </c>
      <c r="D940" s="357" t="s">
        <v>561</v>
      </c>
      <c r="E940" s="358" t="s">
        <v>5</v>
      </c>
      <c r="F940" s="359">
        <v>1100</v>
      </c>
    </row>
    <row r="941" spans="1:6" s="2" customFormat="1">
      <c r="A941" s="360" t="s">
        <v>26</v>
      </c>
      <c r="B941" s="356">
        <v>8</v>
      </c>
      <c r="C941" s="356">
        <v>1</v>
      </c>
      <c r="D941" s="357" t="s">
        <v>561</v>
      </c>
      <c r="E941" s="358" t="s">
        <v>6</v>
      </c>
      <c r="F941" s="359">
        <v>1100</v>
      </c>
    </row>
    <row r="942" spans="1:6" s="2" customFormat="1">
      <c r="A942" s="360" t="s">
        <v>56</v>
      </c>
      <c r="B942" s="356">
        <v>8</v>
      </c>
      <c r="C942" s="356">
        <v>1</v>
      </c>
      <c r="D942" s="357" t="s">
        <v>461</v>
      </c>
      <c r="E942" s="358" t="s">
        <v>584</v>
      </c>
      <c r="F942" s="359">
        <v>1100</v>
      </c>
    </row>
    <row r="943" spans="1:6" s="2" customFormat="1">
      <c r="A943" s="360" t="s">
        <v>27</v>
      </c>
      <c r="B943" s="356">
        <v>8</v>
      </c>
      <c r="C943" s="356">
        <v>1</v>
      </c>
      <c r="D943" s="357" t="s">
        <v>461</v>
      </c>
      <c r="E943" s="358" t="s">
        <v>5</v>
      </c>
      <c r="F943" s="359">
        <v>1100</v>
      </c>
    </row>
    <row r="944" spans="1:6" s="2" customFormat="1" ht="39.6" customHeight="1">
      <c r="A944" s="360" t="s">
        <v>26</v>
      </c>
      <c r="B944" s="356">
        <v>8</v>
      </c>
      <c r="C944" s="356">
        <v>1</v>
      </c>
      <c r="D944" s="357" t="s">
        <v>461</v>
      </c>
      <c r="E944" s="358" t="s">
        <v>6</v>
      </c>
      <c r="F944" s="359">
        <v>1100</v>
      </c>
    </row>
    <row r="945" spans="1:6" s="2" customFormat="1">
      <c r="A945" s="360" t="s">
        <v>58</v>
      </c>
      <c r="B945" s="356">
        <v>8</v>
      </c>
      <c r="C945" s="356">
        <v>1</v>
      </c>
      <c r="D945" s="357" t="s">
        <v>229</v>
      </c>
      <c r="E945" s="358" t="s">
        <v>584</v>
      </c>
      <c r="F945" s="359">
        <v>300</v>
      </c>
    </row>
    <row r="946" spans="1:6" s="2" customFormat="1">
      <c r="A946" s="360" t="s">
        <v>57</v>
      </c>
      <c r="B946" s="356">
        <v>8</v>
      </c>
      <c r="C946" s="356">
        <v>1</v>
      </c>
      <c r="D946" s="357" t="s">
        <v>294</v>
      </c>
      <c r="E946" s="358" t="s">
        <v>584</v>
      </c>
      <c r="F946" s="359">
        <v>300</v>
      </c>
    </row>
    <row r="947" spans="1:6" s="2" customFormat="1" ht="26.4">
      <c r="A947" s="360" t="s">
        <v>381</v>
      </c>
      <c r="B947" s="356">
        <v>8</v>
      </c>
      <c r="C947" s="356">
        <v>1</v>
      </c>
      <c r="D947" s="357" t="s">
        <v>382</v>
      </c>
      <c r="E947" s="358" t="s">
        <v>584</v>
      </c>
      <c r="F947" s="359">
        <v>300</v>
      </c>
    </row>
    <row r="948" spans="1:6" s="2" customFormat="1">
      <c r="A948" s="360" t="s">
        <v>55</v>
      </c>
      <c r="B948" s="356">
        <v>8</v>
      </c>
      <c r="C948" s="356">
        <v>1</v>
      </c>
      <c r="D948" s="357" t="s">
        <v>383</v>
      </c>
      <c r="E948" s="358" t="s">
        <v>584</v>
      </c>
      <c r="F948" s="359">
        <v>300</v>
      </c>
    </row>
    <row r="949" spans="1:6" s="2" customFormat="1">
      <c r="A949" s="360" t="s">
        <v>27</v>
      </c>
      <c r="B949" s="356">
        <v>8</v>
      </c>
      <c r="C949" s="356">
        <v>1</v>
      </c>
      <c r="D949" s="357" t="s">
        <v>383</v>
      </c>
      <c r="E949" s="358" t="s">
        <v>5</v>
      </c>
      <c r="F949" s="359">
        <v>300</v>
      </c>
    </row>
    <row r="950" spans="1:6" s="2" customFormat="1">
      <c r="A950" s="360" t="s">
        <v>26</v>
      </c>
      <c r="B950" s="356">
        <v>8</v>
      </c>
      <c r="C950" s="356">
        <v>1</v>
      </c>
      <c r="D950" s="357" t="s">
        <v>383</v>
      </c>
      <c r="E950" s="358" t="s">
        <v>6</v>
      </c>
      <c r="F950" s="359">
        <v>300</v>
      </c>
    </row>
    <row r="951" spans="1:6" s="2" customFormat="1">
      <c r="A951" s="433" t="s">
        <v>104</v>
      </c>
      <c r="B951" s="434">
        <v>8</v>
      </c>
      <c r="C951" s="434">
        <v>4</v>
      </c>
      <c r="D951" s="435" t="s">
        <v>584</v>
      </c>
      <c r="E951" s="436" t="s">
        <v>584</v>
      </c>
      <c r="F951" s="437">
        <v>4980.3</v>
      </c>
    </row>
    <row r="952" spans="1:6" s="2" customFormat="1">
      <c r="A952" s="360" t="s">
        <v>94</v>
      </c>
      <c r="B952" s="356">
        <v>8</v>
      </c>
      <c r="C952" s="356">
        <v>4</v>
      </c>
      <c r="D952" s="357" t="s">
        <v>400</v>
      </c>
      <c r="E952" s="358" t="s">
        <v>584</v>
      </c>
      <c r="F952" s="359">
        <v>4940.3</v>
      </c>
    </row>
    <row r="953" spans="1:6" s="2" customFormat="1">
      <c r="A953" s="360" t="s">
        <v>49</v>
      </c>
      <c r="B953" s="356">
        <v>8</v>
      </c>
      <c r="C953" s="356">
        <v>4</v>
      </c>
      <c r="D953" s="357" t="s">
        <v>434</v>
      </c>
      <c r="E953" s="358" t="s">
        <v>584</v>
      </c>
      <c r="F953" s="359">
        <v>4940.3</v>
      </c>
    </row>
    <row r="954" spans="1:6" s="2" customFormat="1" ht="26.4">
      <c r="A954" s="360" t="s">
        <v>435</v>
      </c>
      <c r="B954" s="356">
        <v>8</v>
      </c>
      <c r="C954" s="356">
        <v>4</v>
      </c>
      <c r="D954" s="357" t="s">
        <v>436</v>
      </c>
      <c r="E954" s="358" t="s">
        <v>584</v>
      </c>
      <c r="F954" s="359">
        <v>4940.3</v>
      </c>
    </row>
    <row r="955" spans="1:6" s="2" customFormat="1" ht="26.4">
      <c r="A955" s="360" t="s">
        <v>137</v>
      </c>
      <c r="B955" s="356">
        <v>8</v>
      </c>
      <c r="C955" s="356">
        <v>4</v>
      </c>
      <c r="D955" s="357" t="s">
        <v>462</v>
      </c>
      <c r="E955" s="358" t="s">
        <v>584</v>
      </c>
      <c r="F955" s="359">
        <v>210</v>
      </c>
    </row>
    <row r="956" spans="1:6" s="2" customFormat="1">
      <c r="A956" s="360" t="s">
        <v>524</v>
      </c>
      <c r="B956" s="356">
        <v>8</v>
      </c>
      <c r="C956" s="356">
        <v>4</v>
      </c>
      <c r="D956" s="357" t="s">
        <v>462</v>
      </c>
      <c r="E956" s="358" t="s">
        <v>20</v>
      </c>
      <c r="F956" s="359">
        <v>210</v>
      </c>
    </row>
    <row r="957" spans="1:6" s="2" customFormat="1">
      <c r="A957" s="360" t="s">
        <v>36</v>
      </c>
      <c r="B957" s="356">
        <v>8</v>
      </c>
      <c r="C957" s="356">
        <v>4</v>
      </c>
      <c r="D957" s="357" t="s">
        <v>462</v>
      </c>
      <c r="E957" s="358" t="s">
        <v>19</v>
      </c>
      <c r="F957" s="359">
        <v>210</v>
      </c>
    </row>
    <row r="958" spans="1:6" s="2" customFormat="1">
      <c r="A958" s="360" t="s">
        <v>103</v>
      </c>
      <c r="B958" s="356">
        <v>8</v>
      </c>
      <c r="C958" s="356">
        <v>4</v>
      </c>
      <c r="D958" s="357" t="s">
        <v>463</v>
      </c>
      <c r="E958" s="358" t="s">
        <v>584</v>
      </c>
      <c r="F958" s="359">
        <v>4730.3</v>
      </c>
    </row>
    <row r="959" spans="1:6" s="2" customFormat="1" ht="26.4">
      <c r="A959" s="360" t="s">
        <v>34</v>
      </c>
      <c r="B959" s="356">
        <v>8</v>
      </c>
      <c r="C959" s="356">
        <v>4</v>
      </c>
      <c r="D959" s="357" t="s">
        <v>463</v>
      </c>
      <c r="E959" s="358" t="s">
        <v>33</v>
      </c>
      <c r="F959" s="359">
        <v>4440.3</v>
      </c>
    </row>
    <row r="960" spans="1:6" s="2" customFormat="1">
      <c r="A960" s="360" t="s">
        <v>32</v>
      </c>
      <c r="B960" s="356">
        <v>8</v>
      </c>
      <c r="C960" s="356">
        <v>4</v>
      </c>
      <c r="D960" s="357" t="s">
        <v>463</v>
      </c>
      <c r="E960" s="358" t="s">
        <v>31</v>
      </c>
      <c r="F960" s="359">
        <v>4440.3</v>
      </c>
    </row>
    <row r="961" spans="1:6" s="2" customFormat="1">
      <c r="A961" s="360" t="s">
        <v>524</v>
      </c>
      <c r="B961" s="356">
        <v>8</v>
      </c>
      <c r="C961" s="356">
        <v>4</v>
      </c>
      <c r="D961" s="357" t="s">
        <v>463</v>
      </c>
      <c r="E961" s="358" t="s">
        <v>20</v>
      </c>
      <c r="F961" s="359">
        <v>265</v>
      </c>
    </row>
    <row r="962" spans="1:6" s="15" customFormat="1">
      <c r="A962" s="360" t="s">
        <v>36</v>
      </c>
      <c r="B962" s="356">
        <v>8</v>
      </c>
      <c r="C962" s="356">
        <v>4</v>
      </c>
      <c r="D962" s="357" t="s">
        <v>463</v>
      </c>
      <c r="E962" s="358" t="s">
        <v>19</v>
      </c>
      <c r="F962" s="359">
        <v>265</v>
      </c>
    </row>
    <row r="963" spans="1:6">
      <c r="A963" s="360" t="s">
        <v>30</v>
      </c>
      <c r="B963" s="356">
        <v>8</v>
      </c>
      <c r="C963" s="356">
        <v>4</v>
      </c>
      <c r="D963" s="357" t="s">
        <v>463</v>
      </c>
      <c r="E963" s="358" t="s">
        <v>4</v>
      </c>
      <c r="F963" s="359">
        <v>25</v>
      </c>
    </row>
    <row r="964" spans="1:6">
      <c r="A964" s="360" t="s">
        <v>29</v>
      </c>
      <c r="B964" s="356">
        <v>8</v>
      </c>
      <c r="C964" s="356">
        <v>4</v>
      </c>
      <c r="D964" s="357" t="s">
        <v>463</v>
      </c>
      <c r="E964" s="358" t="s">
        <v>28</v>
      </c>
      <c r="F964" s="359">
        <v>25</v>
      </c>
    </row>
    <row r="965" spans="1:6">
      <c r="A965" s="360" t="s">
        <v>58</v>
      </c>
      <c r="B965" s="356">
        <v>8</v>
      </c>
      <c r="C965" s="356">
        <v>4</v>
      </c>
      <c r="D965" s="357" t="s">
        <v>229</v>
      </c>
      <c r="E965" s="358" t="s">
        <v>584</v>
      </c>
      <c r="F965" s="359">
        <v>40</v>
      </c>
    </row>
    <row r="966" spans="1:6">
      <c r="A966" s="360" t="s">
        <v>57</v>
      </c>
      <c r="B966" s="356">
        <v>8</v>
      </c>
      <c r="C966" s="356">
        <v>4</v>
      </c>
      <c r="D966" s="357" t="s">
        <v>294</v>
      </c>
      <c r="E966" s="358" t="s">
        <v>584</v>
      </c>
      <c r="F966" s="359">
        <v>20</v>
      </c>
    </row>
    <row r="967" spans="1:6">
      <c r="A967" s="360" t="s">
        <v>426</v>
      </c>
      <c r="B967" s="356">
        <v>8</v>
      </c>
      <c r="C967" s="356">
        <v>4</v>
      </c>
      <c r="D967" s="357" t="s">
        <v>427</v>
      </c>
      <c r="E967" s="358" t="s">
        <v>584</v>
      </c>
      <c r="F967" s="359">
        <v>20</v>
      </c>
    </row>
    <row r="968" spans="1:6">
      <c r="A968" s="360" t="s">
        <v>56</v>
      </c>
      <c r="B968" s="356">
        <v>8</v>
      </c>
      <c r="C968" s="356">
        <v>4</v>
      </c>
      <c r="D968" s="357" t="s">
        <v>428</v>
      </c>
      <c r="E968" s="358" t="s">
        <v>584</v>
      </c>
      <c r="F968" s="359">
        <v>20</v>
      </c>
    </row>
    <row r="969" spans="1:6">
      <c r="A969" s="360" t="s">
        <v>524</v>
      </c>
      <c r="B969" s="356">
        <v>8</v>
      </c>
      <c r="C969" s="356">
        <v>4</v>
      </c>
      <c r="D969" s="357" t="s">
        <v>428</v>
      </c>
      <c r="E969" s="358" t="s">
        <v>20</v>
      </c>
      <c r="F969" s="359">
        <v>20</v>
      </c>
    </row>
    <row r="970" spans="1:6">
      <c r="A970" s="360" t="s">
        <v>36</v>
      </c>
      <c r="B970" s="356">
        <v>8</v>
      </c>
      <c r="C970" s="356">
        <v>4</v>
      </c>
      <c r="D970" s="357" t="s">
        <v>428</v>
      </c>
      <c r="E970" s="358" t="s">
        <v>19</v>
      </c>
      <c r="F970" s="359">
        <v>20</v>
      </c>
    </row>
    <row r="971" spans="1:6">
      <c r="A971" s="360" t="s">
        <v>52</v>
      </c>
      <c r="B971" s="356">
        <v>8</v>
      </c>
      <c r="C971" s="356">
        <v>4</v>
      </c>
      <c r="D971" s="357" t="s">
        <v>464</v>
      </c>
      <c r="E971" s="358" t="s">
        <v>584</v>
      </c>
      <c r="F971" s="359">
        <v>20</v>
      </c>
    </row>
    <row r="972" spans="1:6" ht="26.4">
      <c r="A972" s="360" t="s">
        <v>465</v>
      </c>
      <c r="B972" s="356">
        <v>8</v>
      </c>
      <c r="C972" s="356">
        <v>4</v>
      </c>
      <c r="D972" s="357" t="s">
        <v>466</v>
      </c>
      <c r="E972" s="358" t="s">
        <v>584</v>
      </c>
      <c r="F972" s="359">
        <v>20</v>
      </c>
    </row>
    <row r="973" spans="1:6">
      <c r="A973" s="360" t="s">
        <v>105</v>
      </c>
      <c r="B973" s="356">
        <v>8</v>
      </c>
      <c r="C973" s="356">
        <v>4</v>
      </c>
      <c r="D973" s="357" t="s">
        <v>467</v>
      </c>
      <c r="E973" s="358" t="s">
        <v>584</v>
      </c>
      <c r="F973" s="359">
        <v>20</v>
      </c>
    </row>
    <row r="974" spans="1:6">
      <c r="A974" s="360" t="s">
        <v>524</v>
      </c>
      <c r="B974" s="356">
        <v>8</v>
      </c>
      <c r="C974" s="356">
        <v>4</v>
      </c>
      <c r="D974" s="357" t="s">
        <v>467</v>
      </c>
      <c r="E974" s="358" t="s">
        <v>20</v>
      </c>
      <c r="F974" s="359">
        <v>20</v>
      </c>
    </row>
    <row r="975" spans="1:6">
      <c r="A975" s="360" t="s">
        <v>36</v>
      </c>
      <c r="B975" s="356">
        <v>8</v>
      </c>
      <c r="C975" s="356">
        <v>4</v>
      </c>
      <c r="D975" s="357" t="s">
        <v>467</v>
      </c>
      <c r="E975" s="358" t="s">
        <v>19</v>
      </c>
      <c r="F975" s="359">
        <v>20</v>
      </c>
    </row>
    <row r="976" spans="1:6">
      <c r="A976" s="428" t="s">
        <v>25</v>
      </c>
      <c r="B976" s="429">
        <v>10</v>
      </c>
      <c r="C976" s="429">
        <v>0</v>
      </c>
      <c r="D976" s="430" t="s">
        <v>584</v>
      </c>
      <c r="E976" s="431" t="s">
        <v>584</v>
      </c>
      <c r="F976" s="432">
        <v>147023.29999999999</v>
      </c>
    </row>
    <row r="977" spans="1:6">
      <c r="A977" s="433" t="s">
        <v>166</v>
      </c>
      <c r="B977" s="434">
        <v>10</v>
      </c>
      <c r="C977" s="434">
        <v>1</v>
      </c>
      <c r="D977" s="435" t="s">
        <v>584</v>
      </c>
      <c r="E977" s="436" t="s">
        <v>584</v>
      </c>
      <c r="F977" s="437">
        <v>7000</v>
      </c>
    </row>
    <row r="978" spans="1:6">
      <c r="A978" s="360" t="s">
        <v>47</v>
      </c>
      <c r="B978" s="356">
        <v>10</v>
      </c>
      <c r="C978" s="356">
        <v>1</v>
      </c>
      <c r="D978" s="357" t="s">
        <v>206</v>
      </c>
      <c r="E978" s="358" t="s">
        <v>584</v>
      </c>
      <c r="F978" s="359">
        <v>7000</v>
      </c>
    </row>
    <row r="979" spans="1:6">
      <c r="A979" s="360" t="s">
        <v>46</v>
      </c>
      <c r="B979" s="356">
        <v>10</v>
      </c>
      <c r="C979" s="356">
        <v>1</v>
      </c>
      <c r="D979" s="357" t="s">
        <v>207</v>
      </c>
      <c r="E979" s="358" t="s">
        <v>584</v>
      </c>
      <c r="F979" s="359">
        <v>7000</v>
      </c>
    </row>
    <row r="980" spans="1:6">
      <c r="A980" s="360" t="s">
        <v>208</v>
      </c>
      <c r="B980" s="356">
        <v>10</v>
      </c>
      <c r="C980" s="356">
        <v>1</v>
      </c>
      <c r="D980" s="357" t="s">
        <v>209</v>
      </c>
      <c r="E980" s="358" t="s">
        <v>584</v>
      </c>
      <c r="F980" s="359">
        <v>7000</v>
      </c>
    </row>
    <row r="981" spans="1:6">
      <c r="A981" s="360" t="s">
        <v>167</v>
      </c>
      <c r="B981" s="356">
        <v>10</v>
      </c>
      <c r="C981" s="356">
        <v>1</v>
      </c>
      <c r="D981" s="357" t="s">
        <v>468</v>
      </c>
      <c r="E981" s="358" t="s">
        <v>584</v>
      </c>
      <c r="F981" s="359">
        <v>7000</v>
      </c>
    </row>
    <row r="982" spans="1:6">
      <c r="A982" s="360" t="s">
        <v>18</v>
      </c>
      <c r="B982" s="356">
        <v>10</v>
      </c>
      <c r="C982" s="356">
        <v>1</v>
      </c>
      <c r="D982" s="357" t="s">
        <v>468</v>
      </c>
      <c r="E982" s="358" t="s">
        <v>17</v>
      </c>
      <c r="F982" s="359">
        <v>7000</v>
      </c>
    </row>
    <row r="983" spans="1:6">
      <c r="A983" s="360" t="s">
        <v>133</v>
      </c>
      <c r="B983" s="356">
        <v>10</v>
      </c>
      <c r="C983" s="356">
        <v>1</v>
      </c>
      <c r="D983" s="357" t="s">
        <v>468</v>
      </c>
      <c r="E983" s="358" t="s">
        <v>134</v>
      </c>
      <c r="F983" s="359">
        <v>7000</v>
      </c>
    </row>
    <row r="984" spans="1:6">
      <c r="A984" s="433" t="s">
        <v>131</v>
      </c>
      <c r="B984" s="434">
        <v>10</v>
      </c>
      <c r="C984" s="434">
        <v>3</v>
      </c>
      <c r="D984" s="435" t="s">
        <v>584</v>
      </c>
      <c r="E984" s="436" t="s">
        <v>584</v>
      </c>
      <c r="F984" s="437">
        <v>80225.3</v>
      </c>
    </row>
    <row r="985" spans="1:6">
      <c r="A985" s="360" t="s">
        <v>949</v>
      </c>
      <c r="B985" s="356">
        <v>10</v>
      </c>
      <c r="C985" s="356">
        <v>3</v>
      </c>
      <c r="D985" s="357" t="s">
        <v>469</v>
      </c>
      <c r="E985" s="358" t="s">
        <v>584</v>
      </c>
      <c r="F985" s="359">
        <v>8854</v>
      </c>
    </row>
    <row r="986" spans="1:6">
      <c r="A986" s="360" t="s">
        <v>139</v>
      </c>
      <c r="B986" s="356">
        <v>10</v>
      </c>
      <c r="C986" s="356">
        <v>3</v>
      </c>
      <c r="D986" s="357" t="s">
        <v>470</v>
      </c>
      <c r="E986" s="358" t="s">
        <v>584</v>
      </c>
      <c r="F986" s="359">
        <v>6900</v>
      </c>
    </row>
    <row r="987" spans="1:6" ht="39.6">
      <c r="A987" s="360" t="s">
        <v>471</v>
      </c>
      <c r="B987" s="356">
        <v>10</v>
      </c>
      <c r="C987" s="356">
        <v>3</v>
      </c>
      <c r="D987" s="357" t="s">
        <v>472</v>
      </c>
      <c r="E987" s="358" t="s">
        <v>584</v>
      </c>
      <c r="F987" s="359">
        <v>6900</v>
      </c>
    </row>
    <row r="988" spans="1:6" ht="26.4" customHeight="1">
      <c r="A988" s="360" t="s">
        <v>140</v>
      </c>
      <c r="B988" s="356">
        <v>10</v>
      </c>
      <c r="C988" s="356">
        <v>3</v>
      </c>
      <c r="D988" s="357" t="s">
        <v>473</v>
      </c>
      <c r="E988" s="358" t="s">
        <v>584</v>
      </c>
      <c r="F988" s="359">
        <v>6000</v>
      </c>
    </row>
    <row r="989" spans="1:6">
      <c r="A989" s="360" t="s">
        <v>18</v>
      </c>
      <c r="B989" s="356">
        <v>10</v>
      </c>
      <c r="C989" s="356">
        <v>3</v>
      </c>
      <c r="D989" s="357" t="s">
        <v>473</v>
      </c>
      <c r="E989" s="358" t="s">
        <v>17</v>
      </c>
      <c r="F989" s="359">
        <v>6000</v>
      </c>
    </row>
    <row r="990" spans="1:6">
      <c r="A990" s="360" t="s">
        <v>16</v>
      </c>
      <c r="B990" s="356">
        <v>10</v>
      </c>
      <c r="C990" s="356">
        <v>3</v>
      </c>
      <c r="D990" s="357" t="s">
        <v>473</v>
      </c>
      <c r="E990" s="358" t="s">
        <v>15</v>
      </c>
      <c r="F990" s="359">
        <v>6000</v>
      </c>
    </row>
    <row r="991" spans="1:6">
      <c r="A991" s="360" t="s">
        <v>1060</v>
      </c>
      <c r="B991" s="356">
        <v>10</v>
      </c>
      <c r="C991" s="356">
        <v>3</v>
      </c>
      <c r="D991" s="357" t="s">
        <v>1061</v>
      </c>
      <c r="E991" s="358" t="s">
        <v>584</v>
      </c>
      <c r="F991" s="359">
        <v>900</v>
      </c>
    </row>
    <row r="992" spans="1:6">
      <c r="A992" s="360" t="s">
        <v>18</v>
      </c>
      <c r="B992" s="356">
        <v>10</v>
      </c>
      <c r="C992" s="356">
        <v>3</v>
      </c>
      <c r="D992" s="357" t="s">
        <v>1061</v>
      </c>
      <c r="E992" s="358" t="s">
        <v>17</v>
      </c>
      <c r="F992" s="359">
        <v>900</v>
      </c>
    </row>
    <row r="993" spans="1:6">
      <c r="A993" s="360" t="s">
        <v>16</v>
      </c>
      <c r="B993" s="356">
        <v>10</v>
      </c>
      <c r="C993" s="356">
        <v>3</v>
      </c>
      <c r="D993" s="357" t="s">
        <v>1061</v>
      </c>
      <c r="E993" s="358" t="s">
        <v>15</v>
      </c>
      <c r="F993" s="359">
        <v>900</v>
      </c>
    </row>
    <row r="994" spans="1:6" ht="26.4">
      <c r="A994" s="360" t="s">
        <v>1062</v>
      </c>
      <c r="B994" s="356">
        <v>10</v>
      </c>
      <c r="C994" s="356">
        <v>3</v>
      </c>
      <c r="D994" s="357" t="s">
        <v>1063</v>
      </c>
      <c r="E994" s="358" t="s">
        <v>584</v>
      </c>
      <c r="F994" s="359">
        <v>1954</v>
      </c>
    </row>
    <row r="995" spans="1:6" ht="39.6">
      <c r="A995" s="360" t="s">
        <v>1064</v>
      </c>
      <c r="B995" s="356">
        <v>10</v>
      </c>
      <c r="C995" s="356">
        <v>3</v>
      </c>
      <c r="D995" s="357" t="s">
        <v>1065</v>
      </c>
      <c r="E995" s="358" t="s">
        <v>584</v>
      </c>
      <c r="F995" s="359">
        <v>1954</v>
      </c>
    </row>
    <row r="996" spans="1:6" ht="52.8">
      <c r="A996" s="360" t="s">
        <v>1066</v>
      </c>
      <c r="B996" s="356">
        <v>10</v>
      </c>
      <c r="C996" s="356">
        <v>3</v>
      </c>
      <c r="D996" s="357" t="s">
        <v>1067</v>
      </c>
      <c r="E996" s="358" t="s">
        <v>584</v>
      </c>
      <c r="F996" s="359">
        <v>1954</v>
      </c>
    </row>
    <row r="997" spans="1:6">
      <c r="A997" s="360" t="s">
        <v>18</v>
      </c>
      <c r="B997" s="356">
        <v>10</v>
      </c>
      <c r="C997" s="356">
        <v>3</v>
      </c>
      <c r="D997" s="357" t="s">
        <v>1067</v>
      </c>
      <c r="E997" s="358" t="s">
        <v>17</v>
      </c>
      <c r="F997" s="359">
        <v>1954</v>
      </c>
    </row>
    <row r="998" spans="1:6">
      <c r="A998" s="360" t="s">
        <v>16</v>
      </c>
      <c r="B998" s="356">
        <v>10</v>
      </c>
      <c r="C998" s="356">
        <v>3</v>
      </c>
      <c r="D998" s="357" t="s">
        <v>1067</v>
      </c>
      <c r="E998" s="358" t="s">
        <v>15</v>
      </c>
      <c r="F998" s="359">
        <v>1954</v>
      </c>
    </row>
    <row r="999" spans="1:6" ht="26.4">
      <c r="A999" s="360" t="s">
        <v>44</v>
      </c>
      <c r="B999" s="356">
        <v>10</v>
      </c>
      <c r="C999" s="356">
        <v>3</v>
      </c>
      <c r="D999" s="357" t="s">
        <v>191</v>
      </c>
      <c r="E999" s="358" t="s">
        <v>584</v>
      </c>
      <c r="F999" s="359">
        <v>66169</v>
      </c>
    </row>
    <row r="1000" spans="1:6" ht="26.4">
      <c r="A1000" s="360" t="s">
        <v>106</v>
      </c>
      <c r="B1000" s="356">
        <v>10</v>
      </c>
      <c r="C1000" s="356">
        <v>3</v>
      </c>
      <c r="D1000" s="357" t="s">
        <v>196</v>
      </c>
      <c r="E1000" s="358" t="s">
        <v>584</v>
      </c>
      <c r="F1000" s="359">
        <v>52048</v>
      </c>
    </row>
    <row r="1001" spans="1:6" ht="52.8">
      <c r="A1001" s="360" t="s">
        <v>510</v>
      </c>
      <c r="B1001" s="356">
        <v>10</v>
      </c>
      <c r="C1001" s="356">
        <v>3</v>
      </c>
      <c r="D1001" s="357" t="s">
        <v>509</v>
      </c>
      <c r="E1001" s="358" t="s">
        <v>584</v>
      </c>
      <c r="F1001" s="359">
        <v>51308</v>
      </c>
    </row>
    <row r="1002" spans="1:6">
      <c r="A1002" s="360" t="s">
        <v>136</v>
      </c>
      <c r="B1002" s="356">
        <v>10</v>
      </c>
      <c r="C1002" s="356">
        <v>3</v>
      </c>
      <c r="D1002" s="357" t="s">
        <v>511</v>
      </c>
      <c r="E1002" s="358" t="s">
        <v>584</v>
      </c>
      <c r="F1002" s="359">
        <v>51308</v>
      </c>
    </row>
    <row r="1003" spans="1:6">
      <c r="A1003" s="360" t="s">
        <v>524</v>
      </c>
      <c r="B1003" s="356">
        <v>10</v>
      </c>
      <c r="C1003" s="356">
        <v>3</v>
      </c>
      <c r="D1003" s="357" t="s">
        <v>511</v>
      </c>
      <c r="E1003" s="358" t="s">
        <v>20</v>
      </c>
      <c r="F1003" s="359">
        <v>384.8</v>
      </c>
    </row>
    <row r="1004" spans="1:6">
      <c r="A1004" s="360" t="s">
        <v>36</v>
      </c>
      <c r="B1004" s="356">
        <v>10</v>
      </c>
      <c r="C1004" s="356">
        <v>3</v>
      </c>
      <c r="D1004" s="357" t="s">
        <v>511</v>
      </c>
      <c r="E1004" s="358" t="s">
        <v>19</v>
      </c>
      <c r="F1004" s="359">
        <v>384.8</v>
      </c>
    </row>
    <row r="1005" spans="1:6">
      <c r="A1005" s="360" t="s">
        <v>18</v>
      </c>
      <c r="B1005" s="356">
        <v>10</v>
      </c>
      <c r="C1005" s="356">
        <v>3</v>
      </c>
      <c r="D1005" s="357" t="s">
        <v>511</v>
      </c>
      <c r="E1005" s="358" t="s">
        <v>17</v>
      </c>
      <c r="F1005" s="359">
        <v>50923.199999999997</v>
      </c>
    </row>
    <row r="1006" spans="1:6">
      <c r="A1006" s="360" t="s">
        <v>16</v>
      </c>
      <c r="B1006" s="356">
        <v>10</v>
      </c>
      <c r="C1006" s="356">
        <v>3</v>
      </c>
      <c r="D1006" s="357" t="s">
        <v>511</v>
      </c>
      <c r="E1006" s="358" t="s">
        <v>15</v>
      </c>
      <c r="F1006" s="359">
        <v>50923.199999999997</v>
      </c>
    </row>
    <row r="1007" spans="1:6" ht="39.6">
      <c r="A1007" s="360" t="s">
        <v>474</v>
      </c>
      <c r="B1007" s="356">
        <v>10</v>
      </c>
      <c r="C1007" s="356">
        <v>3</v>
      </c>
      <c r="D1007" s="357" t="s">
        <v>475</v>
      </c>
      <c r="E1007" s="358" t="s">
        <v>584</v>
      </c>
      <c r="F1007" s="359">
        <v>40</v>
      </c>
    </row>
    <row r="1008" spans="1:6" ht="26.4">
      <c r="A1008" s="360" t="s">
        <v>132</v>
      </c>
      <c r="B1008" s="356">
        <v>10</v>
      </c>
      <c r="C1008" s="356">
        <v>3</v>
      </c>
      <c r="D1008" s="357" t="s">
        <v>476</v>
      </c>
      <c r="E1008" s="358" t="s">
        <v>584</v>
      </c>
      <c r="F1008" s="359">
        <v>40</v>
      </c>
    </row>
    <row r="1009" spans="1:6">
      <c r="A1009" s="360" t="s">
        <v>524</v>
      </c>
      <c r="B1009" s="356">
        <v>10</v>
      </c>
      <c r="C1009" s="356">
        <v>3</v>
      </c>
      <c r="D1009" s="357" t="s">
        <v>476</v>
      </c>
      <c r="E1009" s="358" t="s">
        <v>20</v>
      </c>
      <c r="F1009" s="359">
        <v>0.3</v>
      </c>
    </row>
    <row r="1010" spans="1:6" ht="39.6" customHeight="1">
      <c r="A1010" s="360" t="s">
        <v>36</v>
      </c>
      <c r="B1010" s="356">
        <v>10</v>
      </c>
      <c r="C1010" s="356">
        <v>3</v>
      </c>
      <c r="D1010" s="357" t="s">
        <v>476</v>
      </c>
      <c r="E1010" s="358" t="s">
        <v>19</v>
      </c>
      <c r="F1010" s="359">
        <v>0.3</v>
      </c>
    </row>
    <row r="1011" spans="1:6">
      <c r="A1011" s="360" t="s">
        <v>18</v>
      </c>
      <c r="B1011" s="356">
        <v>10</v>
      </c>
      <c r="C1011" s="356">
        <v>3</v>
      </c>
      <c r="D1011" s="357" t="s">
        <v>476</v>
      </c>
      <c r="E1011" s="358" t="s">
        <v>17</v>
      </c>
      <c r="F1011" s="359">
        <v>39.700000000000003</v>
      </c>
    </row>
    <row r="1012" spans="1:6">
      <c r="A1012" s="360" t="s">
        <v>133</v>
      </c>
      <c r="B1012" s="356">
        <v>10</v>
      </c>
      <c r="C1012" s="356">
        <v>3</v>
      </c>
      <c r="D1012" s="357" t="s">
        <v>476</v>
      </c>
      <c r="E1012" s="358" t="s">
        <v>134</v>
      </c>
      <c r="F1012" s="359">
        <v>39.700000000000003</v>
      </c>
    </row>
    <row r="1013" spans="1:6" ht="39.6">
      <c r="A1013" s="360" t="s">
        <v>197</v>
      </c>
      <c r="B1013" s="356">
        <v>10</v>
      </c>
      <c r="C1013" s="356">
        <v>3</v>
      </c>
      <c r="D1013" s="357" t="s">
        <v>198</v>
      </c>
      <c r="E1013" s="358" t="s">
        <v>584</v>
      </c>
      <c r="F1013" s="359">
        <v>700</v>
      </c>
    </row>
    <row r="1014" spans="1:6">
      <c r="A1014" s="360" t="s">
        <v>135</v>
      </c>
      <c r="B1014" s="356">
        <v>10</v>
      </c>
      <c r="C1014" s="356">
        <v>3</v>
      </c>
      <c r="D1014" s="357" t="s">
        <v>477</v>
      </c>
      <c r="E1014" s="358" t="s">
        <v>584</v>
      </c>
      <c r="F1014" s="359">
        <v>700</v>
      </c>
    </row>
    <row r="1015" spans="1:6">
      <c r="A1015" s="360" t="s">
        <v>524</v>
      </c>
      <c r="B1015" s="356">
        <v>10</v>
      </c>
      <c r="C1015" s="356">
        <v>3</v>
      </c>
      <c r="D1015" s="357" t="s">
        <v>477</v>
      </c>
      <c r="E1015" s="358" t="s">
        <v>20</v>
      </c>
      <c r="F1015" s="359">
        <v>5.3</v>
      </c>
    </row>
    <row r="1016" spans="1:6">
      <c r="A1016" s="360" t="s">
        <v>36</v>
      </c>
      <c r="B1016" s="356">
        <v>10</v>
      </c>
      <c r="C1016" s="356">
        <v>3</v>
      </c>
      <c r="D1016" s="357" t="s">
        <v>477</v>
      </c>
      <c r="E1016" s="358" t="s">
        <v>19</v>
      </c>
      <c r="F1016" s="359">
        <v>5.3</v>
      </c>
    </row>
    <row r="1017" spans="1:6">
      <c r="A1017" s="360" t="s">
        <v>18</v>
      </c>
      <c r="B1017" s="356">
        <v>10</v>
      </c>
      <c r="C1017" s="356">
        <v>3</v>
      </c>
      <c r="D1017" s="357" t="s">
        <v>477</v>
      </c>
      <c r="E1017" s="358" t="s">
        <v>17</v>
      </c>
      <c r="F1017" s="359">
        <v>694.7</v>
      </c>
    </row>
    <row r="1018" spans="1:6">
      <c r="A1018" s="360" t="s">
        <v>133</v>
      </c>
      <c r="B1018" s="356">
        <v>10</v>
      </c>
      <c r="C1018" s="356">
        <v>3</v>
      </c>
      <c r="D1018" s="357" t="s">
        <v>477</v>
      </c>
      <c r="E1018" s="358" t="s">
        <v>134</v>
      </c>
      <c r="F1018" s="359">
        <v>694.7</v>
      </c>
    </row>
    <row r="1019" spans="1:6" ht="26.4">
      <c r="A1019" s="360" t="s">
        <v>562</v>
      </c>
      <c r="B1019" s="356">
        <v>10</v>
      </c>
      <c r="C1019" s="356">
        <v>3</v>
      </c>
      <c r="D1019" s="357" t="s">
        <v>708</v>
      </c>
      <c r="E1019" s="358" t="s">
        <v>584</v>
      </c>
      <c r="F1019" s="359">
        <v>14121</v>
      </c>
    </row>
    <row r="1020" spans="1:6" ht="26.4">
      <c r="A1020" s="360" t="s">
        <v>696</v>
      </c>
      <c r="B1020" s="356">
        <v>10</v>
      </c>
      <c r="C1020" s="356">
        <v>3</v>
      </c>
      <c r="D1020" s="357" t="s">
        <v>709</v>
      </c>
      <c r="E1020" s="358" t="s">
        <v>584</v>
      </c>
      <c r="F1020" s="359">
        <v>1100</v>
      </c>
    </row>
    <row r="1021" spans="1:6" ht="39.6">
      <c r="A1021" s="360" t="s">
        <v>626</v>
      </c>
      <c r="B1021" s="356">
        <v>10</v>
      </c>
      <c r="C1021" s="356">
        <v>3</v>
      </c>
      <c r="D1021" s="357" t="s">
        <v>710</v>
      </c>
      <c r="E1021" s="358" t="s">
        <v>584</v>
      </c>
      <c r="F1021" s="359">
        <v>1100</v>
      </c>
    </row>
    <row r="1022" spans="1:6">
      <c r="A1022" s="360" t="s">
        <v>18</v>
      </c>
      <c r="B1022" s="356">
        <v>10</v>
      </c>
      <c r="C1022" s="356">
        <v>3</v>
      </c>
      <c r="D1022" s="357" t="s">
        <v>710</v>
      </c>
      <c r="E1022" s="358" t="s">
        <v>17</v>
      </c>
      <c r="F1022" s="359">
        <v>1100</v>
      </c>
    </row>
    <row r="1023" spans="1:6">
      <c r="A1023" s="360" t="s">
        <v>133</v>
      </c>
      <c r="B1023" s="356">
        <v>10</v>
      </c>
      <c r="C1023" s="356">
        <v>3</v>
      </c>
      <c r="D1023" s="357" t="s">
        <v>710</v>
      </c>
      <c r="E1023" s="358" t="s">
        <v>134</v>
      </c>
      <c r="F1023" s="359">
        <v>1100</v>
      </c>
    </row>
    <row r="1024" spans="1:6" ht="26.4">
      <c r="A1024" s="360" t="s">
        <v>955</v>
      </c>
      <c r="B1024" s="356">
        <v>10</v>
      </c>
      <c r="C1024" s="356">
        <v>3</v>
      </c>
      <c r="D1024" s="357" t="s">
        <v>1068</v>
      </c>
      <c r="E1024" s="358" t="s">
        <v>584</v>
      </c>
      <c r="F1024" s="359">
        <v>13021</v>
      </c>
    </row>
    <row r="1025" spans="1:6" ht="26.4">
      <c r="A1025" s="360" t="s">
        <v>1069</v>
      </c>
      <c r="B1025" s="356">
        <v>10</v>
      </c>
      <c r="C1025" s="356">
        <v>3</v>
      </c>
      <c r="D1025" s="357" t="s">
        <v>1070</v>
      </c>
      <c r="E1025" s="358" t="s">
        <v>584</v>
      </c>
      <c r="F1025" s="359">
        <v>13021</v>
      </c>
    </row>
    <row r="1026" spans="1:6">
      <c r="A1026" s="360" t="s">
        <v>524</v>
      </c>
      <c r="B1026" s="356">
        <v>10</v>
      </c>
      <c r="C1026" s="356">
        <v>3</v>
      </c>
      <c r="D1026" s="357" t="s">
        <v>1070</v>
      </c>
      <c r="E1026" s="358" t="s">
        <v>20</v>
      </c>
      <c r="F1026" s="359">
        <v>13021</v>
      </c>
    </row>
    <row r="1027" spans="1:6">
      <c r="A1027" s="360" t="s">
        <v>36</v>
      </c>
      <c r="B1027" s="356">
        <v>10</v>
      </c>
      <c r="C1027" s="356">
        <v>3</v>
      </c>
      <c r="D1027" s="357" t="s">
        <v>1070</v>
      </c>
      <c r="E1027" s="358" t="s">
        <v>19</v>
      </c>
      <c r="F1027" s="359">
        <v>13021</v>
      </c>
    </row>
    <row r="1028" spans="1:6">
      <c r="A1028" s="360" t="s">
        <v>149</v>
      </c>
      <c r="B1028" s="356">
        <v>10</v>
      </c>
      <c r="C1028" s="356">
        <v>3</v>
      </c>
      <c r="D1028" s="357" t="s">
        <v>204</v>
      </c>
      <c r="E1028" s="358" t="s">
        <v>584</v>
      </c>
      <c r="F1028" s="359">
        <v>4902.3</v>
      </c>
    </row>
    <row r="1029" spans="1:6">
      <c r="A1029" s="360" t="s">
        <v>669</v>
      </c>
      <c r="B1029" s="356">
        <v>10</v>
      </c>
      <c r="C1029" s="356">
        <v>3</v>
      </c>
      <c r="D1029" s="357" t="s">
        <v>666</v>
      </c>
      <c r="E1029" s="358" t="s">
        <v>584</v>
      </c>
      <c r="F1029" s="359">
        <v>4902.3</v>
      </c>
    </row>
    <row r="1030" spans="1:6" ht="26.4">
      <c r="A1030" s="360" t="s">
        <v>670</v>
      </c>
      <c r="B1030" s="356">
        <v>10</v>
      </c>
      <c r="C1030" s="356">
        <v>3</v>
      </c>
      <c r="D1030" s="357" t="s">
        <v>667</v>
      </c>
      <c r="E1030" s="358" t="s">
        <v>584</v>
      </c>
      <c r="F1030" s="359">
        <v>4902.3</v>
      </c>
    </row>
    <row r="1031" spans="1:6">
      <c r="A1031" s="360" t="s">
        <v>1071</v>
      </c>
      <c r="B1031" s="356">
        <v>10</v>
      </c>
      <c r="C1031" s="356">
        <v>3</v>
      </c>
      <c r="D1031" s="357" t="s">
        <v>668</v>
      </c>
      <c r="E1031" s="358" t="s">
        <v>584</v>
      </c>
      <c r="F1031" s="359">
        <v>1018</v>
      </c>
    </row>
    <row r="1032" spans="1:6">
      <c r="A1032" s="360" t="s">
        <v>18</v>
      </c>
      <c r="B1032" s="356">
        <v>10</v>
      </c>
      <c r="C1032" s="356">
        <v>3</v>
      </c>
      <c r="D1032" s="357" t="s">
        <v>668</v>
      </c>
      <c r="E1032" s="358" t="s">
        <v>17</v>
      </c>
      <c r="F1032" s="359">
        <v>1018</v>
      </c>
    </row>
    <row r="1033" spans="1:6">
      <c r="A1033" s="360" t="s">
        <v>16</v>
      </c>
      <c r="B1033" s="356">
        <v>10</v>
      </c>
      <c r="C1033" s="356">
        <v>3</v>
      </c>
      <c r="D1033" s="357" t="s">
        <v>668</v>
      </c>
      <c r="E1033" s="358" t="s">
        <v>15</v>
      </c>
      <c r="F1033" s="359">
        <v>1018</v>
      </c>
    </row>
    <row r="1034" spans="1:6" ht="26.4">
      <c r="A1034" s="360" t="s">
        <v>673</v>
      </c>
      <c r="B1034" s="356">
        <v>10</v>
      </c>
      <c r="C1034" s="356">
        <v>3</v>
      </c>
      <c r="D1034" s="357" t="s">
        <v>672</v>
      </c>
      <c r="E1034" s="358" t="s">
        <v>584</v>
      </c>
      <c r="F1034" s="359">
        <v>3884.3</v>
      </c>
    </row>
    <row r="1035" spans="1:6">
      <c r="A1035" s="360" t="s">
        <v>18</v>
      </c>
      <c r="B1035" s="356">
        <v>10</v>
      </c>
      <c r="C1035" s="356">
        <v>3</v>
      </c>
      <c r="D1035" s="357" t="s">
        <v>672</v>
      </c>
      <c r="E1035" s="358" t="s">
        <v>17</v>
      </c>
      <c r="F1035" s="359">
        <v>3884.3</v>
      </c>
    </row>
    <row r="1036" spans="1:6">
      <c r="A1036" s="360" t="s">
        <v>16</v>
      </c>
      <c r="B1036" s="356">
        <v>10</v>
      </c>
      <c r="C1036" s="356">
        <v>3</v>
      </c>
      <c r="D1036" s="357" t="s">
        <v>672</v>
      </c>
      <c r="E1036" s="358" t="s">
        <v>15</v>
      </c>
      <c r="F1036" s="359">
        <v>3884.3</v>
      </c>
    </row>
    <row r="1037" spans="1:6">
      <c r="A1037" s="360" t="s">
        <v>86</v>
      </c>
      <c r="B1037" s="356">
        <v>10</v>
      </c>
      <c r="C1037" s="356">
        <v>3</v>
      </c>
      <c r="D1037" s="357" t="s">
        <v>258</v>
      </c>
      <c r="E1037" s="358" t="s">
        <v>584</v>
      </c>
      <c r="F1037" s="359">
        <v>300</v>
      </c>
    </row>
    <row r="1038" spans="1:6">
      <c r="A1038" s="360" t="s">
        <v>168</v>
      </c>
      <c r="B1038" s="356">
        <v>10</v>
      </c>
      <c r="C1038" s="356">
        <v>3</v>
      </c>
      <c r="D1038" s="357" t="s">
        <v>478</v>
      </c>
      <c r="E1038" s="358" t="s">
        <v>584</v>
      </c>
      <c r="F1038" s="359">
        <v>300</v>
      </c>
    </row>
    <row r="1039" spans="1:6">
      <c r="A1039" s="360" t="s">
        <v>18</v>
      </c>
      <c r="B1039" s="356">
        <v>10</v>
      </c>
      <c r="C1039" s="356">
        <v>3</v>
      </c>
      <c r="D1039" s="357" t="s">
        <v>478</v>
      </c>
      <c r="E1039" s="358" t="s">
        <v>17</v>
      </c>
      <c r="F1039" s="359">
        <v>300</v>
      </c>
    </row>
    <row r="1040" spans="1:6">
      <c r="A1040" s="360" t="s">
        <v>507</v>
      </c>
      <c r="B1040" s="356">
        <v>10</v>
      </c>
      <c r="C1040" s="356">
        <v>3</v>
      </c>
      <c r="D1040" s="357" t="s">
        <v>478</v>
      </c>
      <c r="E1040" s="358" t="s">
        <v>506</v>
      </c>
      <c r="F1040" s="359">
        <v>300</v>
      </c>
    </row>
    <row r="1041" spans="1:6" ht="39.6" customHeight="1">
      <c r="A1041" s="433" t="s">
        <v>24</v>
      </c>
      <c r="B1041" s="434">
        <v>10</v>
      </c>
      <c r="C1041" s="434">
        <v>4</v>
      </c>
      <c r="D1041" s="435" t="s">
        <v>584</v>
      </c>
      <c r="E1041" s="436" t="s">
        <v>584</v>
      </c>
      <c r="F1041" s="437">
        <v>59798</v>
      </c>
    </row>
    <row r="1042" spans="1:6">
      <c r="A1042" s="360" t="s">
        <v>949</v>
      </c>
      <c r="B1042" s="356">
        <v>10</v>
      </c>
      <c r="C1042" s="356">
        <v>4</v>
      </c>
      <c r="D1042" s="357" t="s">
        <v>469</v>
      </c>
      <c r="E1042" s="358" t="s">
        <v>584</v>
      </c>
      <c r="F1042" s="359">
        <v>35166</v>
      </c>
    </row>
    <row r="1043" spans="1:6" ht="26.4">
      <c r="A1043" s="360" t="s">
        <v>147</v>
      </c>
      <c r="B1043" s="356">
        <v>10</v>
      </c>
      <c r="C1043" s="356">
        <v>4</v>
      </c>
      <c r="D1043" s="357" t="s">
        <v>479</v>
      </c>
      <c r="E1043" s="358" t="s">
        <v>584</v>
      </c>
      <c r="F1043" s="359">
        <v>35166</v>
      </c>
    </row>
    <row r="1044" spans="1:6" ht="39.6">
      <c r="A1044" s="360" t="s">
        <v>588</v>
      </c>
      <c r="B1044" s="356">
        <v>10</v>
      </c>
      <c r="C1044" s="356">
        <v>4</v>
      </c>
      <c r="D1044" s="357" t="s">
        <v>480</v>
      </c>
      <c r="E1044" s="358" t="s">
        <v>584</v>
      </c>
      <c r="F1044" s="359">
        <v>35166</v>
      </c>
    </row>
    <row r="1045" spans="1:6" ht="26.4">
      <c r="A1045" s="360" t="s">
        <v>522</v>
      </c>
      <c r="B1045" s="356">
        <v>10</v>
      </c>
      <c r="C1045" s="356">
        <v>4</v>
      </c>
      <c r="D1045" s="357" t="s">
        <v>518</v>
      </c>
      <c r="E1045" s="358" t="s">
        <v>584</v>
      </c>
      <c r="F1045" s="359">
        <v>35166</v>
      </c>
    </row>
    <row r="1046" spans="1:6">
      <c r="A1046" s="360" t="s">
        <v>18</v>
      </c>
      <c r="B1046" s="356">
        <v>10</v>
      </c>
      <c r="C1046" s="356">
        <v>4</v>
      </c>
      <c r="D1046" s="357" t="s">
        <v>518</v>
      </c>
      <c r="E1046" s="358" t="s">
        <v>17</v>
      </c>
      <c r="F1046" s="359">
        <v>35166</v>
      </c>
    </row>
    <row r="1047" spans="1:6">
      <c r="A1047" s="360" t="s">
        <v>16</v>
      </c>
      <c r="B1047" s="356">
        <v>10</v>
      </c>
      <c r="C1047" s="356">
        <v>4</v>
      </c>
      <c r="D1047" s="357" t="s">
        <v>518</v>
      </c>
      <c r="E1047" s="358" t="s">
        <v>15</v>
      </c>
      <c r="F1047" s="359">
        <v>35166</v>
      </c>
    </row>
    <row r="1048" spans="1:6" ht="26.4">
      <c r="A1048" s="360" t="s">
        <v>23</v>
      </c>
      <c r="B1048" s="356">
        <v>10</v>
      </c>
      <c r="C1048" s="356">
        <v>4</v>
      </c>
      <c r="D1048" s="357" t="s">
        <v>199</v>
      </c>
      <c r="E1048" s="358" t="s">
        <v>584</v>
      </c>
      <c r="F1048" s="359">
        <v>24632</v>
      </c>
    </row>
    <row r="1049" spans="1:6">
      <c r="A1049" s="360" t="s">
        <v>22</v>
      </c>
      <c r="B1049" s="356">
        <v>10</v>
      </c>
      <c r="C1049" s="356">
        <v>4</v>
      </c>
      <c r="D1049" s="357" t="s">
        <v>374</v>
      </c>
      <c r="E1049" s="358" t="s">
        <v>584</v>
      </c>
      <c r="F1049" s="359">
        <v>24632</v>
      </c>
    </row>
    <row r="1050" spans="1:6" ht="39.6">
      <c r="A1050" s="360" t="s">
        <v>375</v>
      </c>
      <c r="B1050" s="356">
        <v>10</v>
      </c>
      <c r="C1050" s="356">
        <v>4</v>
      </c>
      <c r="D1050" s="357" t="s">
        <v>376</v>
      </c>
      <c r="E1050" s="358" t="s">
        <v>584</v>
      </c>
      <c r="F1050" s="359">
        <v>24632</v>
      </c>
    </row>
    <row r="1051" spans="1:6" ht="39.6">
      <c r="A1051" s="360" t="s">
        <v>21</v>
      </c>
      <c r="B1051" s="356">
        <v>10</v>
      </c>
      <c r="C1051" s="356">
        <v>4</v>
      </c>
      <c r="D1051" s="357" t="s">
        <v>444</v>
      </c>
      <c r="E1051" s="358" t="s">
        <v>584</v>
      </c>
      <c r="F1051" s="359">
        <v>24632</v>
      </c>
    </row>
    <row r="1052" spans="1:6">
      <c r="A1052" s="360" t="s">
        <v>524</v>
      </c>
      <c r="B1052" s="356">
        <v>10</v>
      </c>
      <c r="C1052" s="356">
        <v>4</v>
      </c>
      <c r="D1052" s="357" t="s">
        <v>444</v>
      </c>
      <c r="E1052" s="358" t="s">
        <v>20</v>
      </c>
      <c r="F1052" s="359">
        <v>244</v>
      </c>
    </row>
    <row r="1053" spans="1:6">
      <c r="A1053" s="360" t="s">
        <v>36</v>
      </c>
      <c r="B1053" s="356">
        <v>10</v>
      </c>
      <c r="C1053" s="356">
        <v>4</v>
      </c>
      <c r="D1053" s="357" t="s">
        <v>444</v>
      </c>
      <c r="E1053" s="358" t="s">
        <v>19</v>
      </c>
      <c r="F1053" s="359">
        <v>244</v>
      </c>
    </row>
    <row r="1054" spans="1:6">
      <c r="A1054" s="360" t="s">
        <v>18</v>
      </c>
      <c r="B1054" s="356">
        <v>10</v>
      </c>
      <c r="C1054" s="356">
        <v>4</v>
      </c>
      <c r="D1054" s="357" t="s">
        <v>444</v>
      </c>
      <c r="E1054" s="358" t="s">
        <v>17</v>
      </c>
      <c r="F1054" s="359">
        <v>24388</v>
      </c>
    </row>
    <row r="1055" spans="1:6">
      <c r="A1055" s="360" t="s">
        <v>16</v>
      </c>
      <c r="B1055" s="356">
        <v>10</v>
      </c>
      <c r="C1055" s="356">
        <v>4</v>
      </c>
      <c r="D1055" s="357" t="s">
        <v>444</v>
      </c>
      <c r="E1055" s="358" t="s">
        <v>15</v>
      </c>
      <c r="F1055" s="359">
        <v>24388</v>
      </c>
    </row>
    <row r="1056" spans="1:6">
      <c r="A1056" s="428" t="s">
        <v>141</v>
      </c>
      <c r="B1056" s="429">
        <v>11</v>
      </c>
      <c r="C1056" s="429">
        <v>0</v>
      </c>
      <c r="D1056" s="430" t="s">
        <v>584</v>
      </c>
      <c r="E1056" s="431" t="s">
        <v>584</v>
      </c>
      <c r="F1056" s="432">
        <v>5954.8</v>
      </c>
    </row>
    <row r="1057" spans="1:6">
      <c r="A1057" s="433" t="s">
        <v>142</v>
      </c>
      <c r="B1057" s="434">
        <v>11</v>
      </c>
      <c r="C1057" s="434">
        <v>2</v>
      </c>
      <c r="D1057" s="435" t="s">
        <v>584</v>
      </c>
      <c r="E1057" s="436" t="s">
        <v>584</v>
      </c>
      <c r="F1057" s="437">
        <v>1880</v>
      </c>
    </row>
    <row r="1058" spans="1:6" ht="26.4">
      <c r="A1058" s="360" t="s">
        <v>575</v>
      </c>
      <c r="B1058" s="356">
        <v>11</v>
      </c>
      <c r="C1058" s="356">
        <v>2</v>
      </c>
      <c r="D1058" s="357" t="s">
        <v>430</v>
      </c>
      <c r="E1058" s="358" t="s">
        <v>584</v>
      </c>
      <c r="F1058" s="359">
        <v>1800</v>
      </c>
    </row>
    <row r="1059" spans="1:6">
      <c r="A1059" s="360" t="s">
        <v>143</v>
      </c>
      <c r="B1059" s="356">
        <v>11</v>
      </c>
      <c r="C1059" s="356">
        <v>2</v>
      </c>
      <c r="D1059" s="357" t="s">
        <v>481</v>
      </c>
      <c r="E1059" s="358" t="s">
        <v>584</v>
      </c>
      <c r="F1059" s="359">
        <v>1800</v>
      </c>
    </row>
    <row r="1060" spans="1:6" ht="26.4">
      <c r="A1060" s="360" t="s">
        <v>482</v>
      </c>
      <c r="B1060" s="356">
        <v>11</v>
      </c>
      <c r="C1060" s="356">
        <v>2</v>
      </c>
      <c r="D1060" s="357" t="s">
        <v>483</v>
      </c>
      <c r="E1060" s="358" t="s">
        <v>584</v>
      </c>
      <c r="F1060" s="359">
        <v>1800</v>
      </c>
    </row>
    <row r="1061" spans="1:6">
      <c r="A1061" s="360" t="s">
        <v>105</v>
      </c>
      <c r="B1061" s="356">
        <v>11</v>
      </c>
      <c r="C1061" s="356">
        <v>2</v>
      </c>
      <c r="D1061" s="357" t="s">
        <v>484</v>
      </c>
      <c r="E1061" s="358" t="s">
        <v>584</v>
      </c>
      <c r="F1061" s="359">
        <v>700</v>
      </c>
    </row>
    <row r="1062" spans="1:6">
      <c r="A1062" s="360" t="s">
        <v>524</v>
      </c>
      <c r="B1062" s="356">
        <v>11</v>
      </c>
      <c r="C1062" s="356">
        <v>2</v>
      </c>
      <c r="D1062" s="357" t="s">
        <v>484</v>
      </c>
      <c r="E1062" s="358" t="s">
        <v>20</v>
      </c>
      <c r="F1062" s="359">
        <v>700</v>
      </c>
    </row>
    <row r="1063" spans="1:6">
      <c r="A1063" s="360" t="s">
        <v>36</v>
      </c>
      <c r="B1063" s="356">
        <v>11</v>
      </c>
      <c r="C1063" s="356">
        <v>2</v>
      </c>
      <c r="D1063" s="357" t="s">
        <v>484</v>
      </c>
      <c r="E1063" s="358" t="s">
        <v>19</v>
      </c>
      <c r="F1063" s="359">
        <v>700</v>
      </c>
    </row>
    <row r="1064" spans="1:6">
      <c r="A1064" s="360" t="s">
        <v>676</v>
      </c>
      <c r="B1064" s="356">
        <v>11</v>
      </c>
      <c r="C1064" s="356">
        <v>2</v>
      </c>
      <c r="D1064" s="357" t="s">
        <v>677</v>
      </c>
      <c r="E1064" s="358" t="s">
        <v>584</v>
      </c>
      <c r="F1064" s="359">
        <v>1100</v>
      </c>
    </row>
    <row r="1065" spans="1:6">
      <c r="A1065" s="360" t="s">
        <v>85</v>
      </c>
      <c r="B1065" s="356">
        <v>11</v>
      </c>
      <c r="C1065" s="356">
        <v>2</v>
      </c>
      <c r="D1065" s="357" t="s">
        <v>677</v>
      </c>
      <c r="E1065" s="358" t="s">
        <v>84</v>
      </c>
      <c r="F1065" s="359">
        <v>1100</v>
      </c>
    </row>
    <row r="1066" spans="1:6">
      <c r="A1066" s="360" t="s">
        <v>83</v>
      </c>
      <c r="B1066" s="356">
        <v>11</v>
      </c>
      <c r="C1066" s="356">
        <v>2</v>
      </c>
      <c r="D1066" s="357" t="s">
        <v>677</v>
      </c>
      <c r="E1066" s="358" t="s">
        <v>82</v>
      </c>
      <c r="F1066" s="359">
        <v>1100</v>
      </c>
    </row>
    <row r="1067" spans="1:6" ht="26.4">
      <c r="A1067" s="360" t="s">
        <v>44</v>
      </c>
      <c r="B1067" s="356">
        <v>11</v>
      </c>
      <c r="C1067" s="356">
        <v>2</v>
      </c>
      <c r="D1067" s="357" t="s">
        <v>191</v>
      </c>
      <c r="E1067" s="358" t="s">
        <v>584</v>
      </c>
      <c r="F1067" s="359">
        <v>80</v>
      </c>
    </row>
    <row r="1068" spans="1:6">
      <c r="A1068" s="360" t="s">
        <v>65</v>
      </c>
      <c r="B1068" s="356">
        <v>11</v>
      </c>
      <c r="C1068" s="356">
        <v>2</v>
      </c>
      <c r="D1068" s="357" t="s">
        <v>192</v>
      </c>
      <c r="E1068" s="358" t="s">
        <v>584</v>
      </c>
      <c r="F1068" s="359">
        <v>80</v>
      </c>
    </row>
    <row r="1069" spans="1:6">
      <c r="A1069" s="360" t="s">
        <v>396</v>
      </c>
      <c r="B1069" s="356">
        <v>11</v>
      </c>
      <c r="C1069" s="356">
        <v>2</v>
      </c>
      <c r="D1069" s="357" t="s">
        <v>397</v>
      </c>
      <c r="E1069" s="358" t="s">
        <v>584</v>
      </c>
      <c r="F1069" s="359">
        <v>80</v>
      </c>
    </row>
    <row r="1070" spans="1:6">
      <c r="A1070" s="360" t="s">
        <v>100</v>
      </c>
      <c r="B1070" s="356">
        <v>11</v>
      </c>
      <c r="C1070" s="356">
        <v>2</v>
      </c>
      <c r="D1070" s="357" t="s">
        <v>398</v>
      </c>
      <c r="E1070" s="358" t="s">
        <v>584</v>
      </c>
      <c r="F1070" s="359">
        <v>80</v>
      </c>
    </row>
    <row r="1071" spans="1:6">
      <c r="A1071" s="360" t="s">
        <v>524</v>
      </c>
      <c r="B1071" s="356">
        <v>11</v>
      </c>
      <c r="C1071" s="356">
        <v>2</v>
      </c>
      <c r="D1071" s="357" t="s">
        <v>398</v>
      </c>
      <c r="E1071" s="358" t="s">
        <v>20</v>
      </c>
      <c r="F1071" s="359">
        <v>80</v>
      </c>
    </row>
    <row r="1072" spans="1:6">
      <c r="A1072" s="360" t="s">
        <v>36</v>
      </c>
      <c r="B1072" s="356">
        <v>11</v>
      </c>
      <c r="C1072" s="356">
        <v>2</v>
      </c>
      <c r="D1072" s="357" t="s">
        <v>398</v>
      </c>
      <c r="E1072" s="358" t="s">
        <v>19</v>
      </c>
      <c r="F1072" s="359">
        <v>80</v>
      </c>
    </row>
    <row r="1073" spans="1:6">
      <c r="A1073" s="433" t="s">
        <v>678</v>
      </c>
      <c r="B1073" s="434">
        <v>11</v>
      </c>
      <c r="C1073" s="434">
        <v>5</v>
      </c>
      <c r="D1073" s="435" t="s">
        <v>584</v>
      </c>
      <c r="E1073" s="436" t="s">
        <v>584</v>
      </c>
      <c r="F1073" s="437">
        <v>4074.8</v>
      </c>
    </row>
    <row r="1074" spans="1:6" ht="26.4">
      <c r="A1074" s="360" t="s">
        <v>575</v>
      </c>
      <c r="B1074" s="356">
        <v>11</v>
      </c>
      <c r="C1074" s="356">
        <v>5</v>
      </c>
      <c r="D1074" s="357" t="s">
        <v>430</v>
      </c>
      <c r="E1074" s="358" t="s">
        <v>584</v>
      </c>
      <c r="F1074" s="359">
        <v>3914.8</v>
      </c>
    </row>
    <row r="1075" spans="1:6">
      <c r="A1075" s="360" t="s">
        <v>49</v>
      </c>
      <c r="B1075" s="356">
        <v>11</v>
      </c>
      <c r="C1075" s="356">
        <v>5</v>
      </c>
      <c r="D1075" s="357" t="s">
        <v>431</v>
      </c>
      <c r="E1075" s="358" t="s">
        <v>584</v>
      </c>
      <c r="F1075" s="359">
        <v>3914.8</v>
      </c>
    </row>
    <row r="1076" spans="1:6" ht="26.4">
      <c r="A1076" s="360" t="s">
        <v>432</v>
      </c>
      <c r="B1076" s="356">
        <v>11</v>
      </c>
      <c r="C1076" s="356">
        <v>5</v>
      </c>
      <c r="D1076" s="357" t="s">
        <v>433</v>
      </c>
      <c r="E1076" s="358" t="s">
        <v>584</v>
      </c>
      <c r="F1076" s="359">
        <v>3914.8</v>
      </c>
    </row>
    <row r="1077" spans="1:6" ht="26.4">
      <c r="A1077" s="360" t="s">
        <v>137</v>
      </c>
      <c r="B1077" s="356">
        <v>11</v>
      </c>
      <c r="C1077" s="356">
        <v>5</v>
      </c>
      <c r="D1077" s="357" t="s">
        <v>441</v>
      </c>
      <c r="E1077" s="358" t="s">
        <v>584</v>
      </c>
      <c r="F1077" s="359">
        <v>313.60000000000002</v>
      </c>
    </row>
    <row r="1078" spans="1:6">
      <c r="A1078" s="360" t="s">
        <v>524</v>
      </c>
      <c r="B1078" s="356">
        <v>11</v>
      </c>
      <c r="C1078" s="356">
        <v>5</v>
      </c>
      <c r="D1078" s="357" t="s">
        <v>441</v>
      </c>
      <c r="E1078" s="358" t="s">
        <v>20</v>
      </c>
      <c r="F1078" s="359">
        <v>313.60000000000002</v>
      </c>
    </row>
    <row r="1079" spans="1:6">
      <c r="A1079" s="360" t="s">
        <v>36</v>
      </c>
      <c r="B1079" s="356">
        <v>11</v>
      </c>
      <c r="C1079" s="356">
        <v>5</v>
      </c>
      <c r="D1079" s="357" t="s">
        <v>441</v>
      </c>
      <c r="E1079" s="358" t="s">
        <v>19</v>
      </c>
      <c r="F1079" s="359">
        <v>313.60000000000002</v>
      </c>
    </row>
    <row r="1080" spans="1:6">
      <c r="A1080" s="360" t="s">
        <v>103</v>
      </c>
      <c r="B1080" s="356">
        <v>11</v>
      </c>
      <c r="C1080" s="356">
        <v>5</v>
      </c>
      <c r="D1080" s="357" t="s">
        <v>442</v>
      </c>
      <c r="E1080" s="358" t="s">
        <v>584</v>
      </c>
      <c r="F1080" s="359">
        <v>3601.2</v>
      </c>
    </row>
    <row r="1081" spans="1:6" ht="26.4">
      <c r="A1081" s="360" t="s">
        <v>34</v>
      </c>
      <c r="B1081" s="356">
        <v>11</v>
      </c>
      <c r="C1081" s="356">
        <v>5</v>
      </c>
      <c r="D1081" s="357" t="s">
        <v>442</v>
      </c>
      <c r="E1081" s="358" t="s">
        <v>33</v>
      </c>
      <c r="F1081" s="359">
        <v>2954.8</v>
      </c>
    </row>
    <row r="1082" spans="1:6">
      <c r="A1082" s="360" t="s">
        <v>32</v>
      </c>
      <c r="B1082" s="356">
        <v>11</v>
      </c>
      <c r="C1082" s="356">
        <v>5</v>
      </c>
      <c r="D1082" s="357" t="s">
        <v>442</v>
      </c>
      <c r="E1082" s="358" t="s">
        <v>31</v>
      </c>
      <c r="F1082" s="359">
        <v>2954.8</v>
      </c>
    </row>
    <row r="1083" spans="1:6">
      <c r="A1083" s="360" t="s">
        <v>524</v>
      </c>
      <c r="B1083" s="356">
        <v>11</v>
      </c>
      <c r="C1083" s="356">
        <v>5</v>
      </c>
      <c r="D1083" s="357" t="s">
        <v>442</v>
      </c>
      <c r="E1083" s="358" t="s">
        <v>20</v>
      </c>
      <c r="F1083" s="359">
        <v>636.4</v>
      </c>
    </row>
    <row r="1084" spans="1:6">
      <c r="A1084" s="360" t="s">
        <v>36</v>
      </c>
      <c r="B1084" s="356">
        <v>11</v>
      </c>
      <c r="C1084" s="356">
        <v>5</v>
      </c>
      <c r="D1084" s="357" t="s">
        <v>442</v>
      </c>
      <c r="E1084" s="358" t="s">
        <v>19</v>
      </c>
      <c r="F1084" s="359">
        <v>636.4</v>
      </c>
    </row>
    <row r="1085" spans="1:6">
      <c r="A1085" s="360" t="s">
        <v>30</v>
      </c>
      <c r="B1085" s="356">
        <v>11</v>
      </c>
      <c r="C1085" s="356">
        <v>5</v>
      </c>
      <c r="D1085" s="357" t="s">
        <v>442</v>
      </c>
      <c r="E1085" s="358" t="s">
        <v>4</v>
      </c>
      <c r="F1085" s="359">
        <v>10</v>
      </c>
    </row>
    <row r="1086" spans="1:6">
      <c r="A1086" s="360" t="s">
        <v>29</v>
      </c>
      <c r="B1086" s="356">
        <v>11</v>
      </c>
      <c r="C1086" s="356">
        <v>5</v>
      </c>
      <c r="D1086" s="357" t="s">
        <v>442</v>
      </c>
      <c r="E1086" s="358" t="s">
        <v>28</v>
      </c>
      <c r="F1086" s="359">
        <v>10</v>
      </c>
    </row>
    <row r="1087" spans="1:6" ht="26.4">
      <c r="A1087" s="360" t="s">
        <v>44</v>
      </c>
      <c r="B1087" s="356">
        <v>11</v>
      </c>
      <c r="C1087" s="356">
        <v>5</v>
      </c>
      <c r="D1087" s="357" t="s">
        <v>191</v>
      </c>
      <c r="E1087" s="358" t="s">
        <v>584</v>
      </c>
      <c r="F1087" s="359">
        <v>130</v>
      </c>
    </row>
    <row r="1088" spans="1:6">
      <c r="A1088" s="360" t="s">
        <v>65</v>
      </c>
      <c r="B1088" s="356">
        <v>11</v>
      </c>
      <c r="C1088" s="356">
        <v>5</v>
      </c>
      <c r="D1088" s="357" t="s">
        <v>192</v>
      </c>
      <c r="E1088" s="358" t="s">
        <v>584</v>
      </c>
      <c r="F1088" s="359">
        <v>130</v>
      </c>
    </row>
    <row r="1089" spans="1:6">
      <c r="A1089" s="360" t="s">
        <v>396</v>
      </c>
      <c r="B1089" s="356">
        <v>11</v>
      </c>
      <c r="C1089" s="356">
        <v>5</v>
      </c>
      <c r="D1089" s="357" t="s">
        <v>397</v>
      </c>
      <c r="E1089" s="358" t="s">
        <v>584</v>
      </c>
      <c r="F1089" s="359">
        <v>130</v>
      </c>
    </row>
    <row r="1090" spans="1:6">
      <c r="A1090" s="360" t="s">
        <v>100</v>
      </c>
      <c r="B1090" s="356">
        <v>11</v>
      </c>
      <c r="C1090" s="356">
        <v>5</v>
      </c>
      <c r="D1090" s="357" t="s">
        <v>398</v>
      </c>
      <c r="E1090" s="358" t="s">
        <v>584</v>
      </c>
      <c r="F1090" s="359">
        <v>130</v>
      </c>
    </row>
    <row r="1091" spans="1:6">
      <c r="A1091" s="360" t="s">
        <v>524</v>
      </c>
      <c r="B1091" s="356">
        <v>11</v>
      </c>
      <c r="C1091" s="356">
        <v>5</v>
      </c>
      <c r="D1091" s="357" t="s">
        <v>398</v>
      </c>
      <c r="E1091" s="358" t="s">
        <v>20</v>
      </c>
      <c r="F1091" s="359">
        <v>130</v>
      </c>
    </row>
    <row r="1092" spans="1:6">
      <c r="A1092" s="360" t="s">
        <v>36</v>
      </c>
      <c r="B1092" s="356">
        <v>11</v>
      </c>
      <c r="C1092" s="356">
        <v>5</v>
      </c>
      <c r="D1092" s="357" t="s">
        <v>398</v>
      </c>
      <c r="E1092" s="358" t="s">
        <v>19</v>
      </c>
      <c r="F1092" s="359">
        <v>130</v>
      </c>
    </row>
    <row r="1093" spans="1:6">
      <c r="A1093" s="360" t="s">
        <v>58</v>
      </c>
      <c r="B1093" s="356">
        <v>11</v>
      </c>
      <c r="C1093" s="356">
        <v>5</v>
      </c>
      <c r="D1093" s="357" t="s">
        <v>229</v>
      </c>
      <c r="E1093" s="358" t="s">
        <v>584</v>
      </c>
      <c r="F1093" s="359">
        <v>30</v>
      </c>
    </row>
    <row r="1094" spans="1:6">
      <c r="A1094" s="360" t="s">
        <v>57</v>
      </c>
      <c r="B1094" s="356">
        <v>11</v>
      </c>
      <c r="C1094" s="356">
        <v>5</v>
      </c>
      <c r="D1094" s="357" t="s">
        <v>294</v>
      </c>
      <c r="E1094" s="358" t="s">
        <v>584</v>
      </c>
      <c r="F1094" s="359">
        <v>30</v>
      </c>
    </row>
    <row r="1095" spans="1:6">
      <c r="A1095" s="360" t="s">
        <v>426</v>
      </c>
      <c r="B1095" s="356">
        <v>11</v>
      </c>
      <c r="C1095" s="356">
        <v>5</v>
      </c>
      <c r="D1095" s="357" t="s">
        <v>427</v>
      </c>
      <c r="E1095" s="358" t="s">
        <v>584</v>
      </c>
      <c r="F1095" s="359">
        <v>30</v>
      </c>
    </row>
    <row r="1096" spans="1:6">
      <c r="A1096" s="360" t="s">
        <v>56</v>
      </c>
      <c r="B1096" s="356">
        <v>11</v>
      </c>
      <c r="C1096" s="356">
        <v>5</v>
      </c>
      <c r="D1096" s="357" t="s">
        <v>428</v>
      </c>
      <c r="E1096" s="358" t="s">
        <v>584</v>
      </c>
      <c r="F1096" s="359">
        <v>30</v>
      </c>
    </row>
    <row r="1097" spans="1:6">
      <c r="A1097" s="360" t="s">
        <v>524</v>
      </c>
      <c r="B1097" s="356">
        <v>11</v>
      </c>
      <c r="C1097" s="356">
        <v>5</v>
      </c>
      <c r="D1097" s="357" t="s">
        <v>428</v>
      </c>
      <c r="E1097" s="358" t="s">
        <v>20</v>
      </c>
      <c r="F1097" s="359">
        <v>30</v>
      </c>
    </row>
    <row r="1098" spans="1:6">
      <c r="A1098" s="360" t="s">
        <v>36</v>
      </c>
      <c r="B1098" s="356">
        <v>11</v>
      </c>
      <c r="C1098" s="356">
        <v>5</v>
      </c>
      <c r="D1098" s="357" t="s">
        <v>428</v>
      </c>
      <c r="E1098" s="358" t="s">
        <v>19</v>
      </c>
      <c r="F1098" s="359">
        <v>30</v>
      </c>
    </row>
    <row r="1099" spans="1:6">
      <c r="A1099" s="428" t="s">
        <v>169</v>
      </c>
      <c r="B1099" s="429">
        <v>12</v>
      </c>
      <c r="C1099" s="429">
        <v>0</v>
      </c>
      <c r="D1099" s="430" t="s">
        <v>584</v>
      </c>
      <c r="E1099" s="431" t="s">
        <v>584</v>
      </c>
      <c r="F1099" s="432">
        <v>17300</v>
      </c>
    </row>
    <row r="1100" spans="1:6">
      <c r="A1100" s="433" t="s">
        <v>563</v>
      </c>
      <c r="B1100" s="434">
        <v>12</v>
      </c>
      <c r="C1100" s="434">
        <v>1</v>
      </c>
      <c r="D1100" s="435" t="s">
        <v>584</v>
      </c>
      <c r="E1100" s="436" t="s">
        <v>584</v>
      </c>
      <c r="F1100" s="437">
        <v>9728.9</v>
      </c>
    </row>
    <row r="1101" spans="1:6">
      <c r="A1101" s="360" t="s">
        <v>47</v>
      </c>
      <c r="B1101" s="356">
        <v>12</v>
      </c>
      <c r="C1101" s="356">
        <v>1</v>
      </c>
      <c r="D1101" s="357" t="s">
        <v>206</v>
      </c>
      <c r="E1101" s="358" t="s">
        <v>584</v>
      </c>
      <c r="F1101" s="359">
        <v>9728.9</v>
      </c>
    </row>
    <row r="1102" spans="1:6" ht="26.4">
      <c r="A1102" s="360" t="s">
        <v>170</v>
      </c>
      <c r="B1102" s="356">
        <v>12</v>
      </c>
      <c r="C1102" s="356">
        <v>1</v>
      </c>
      <c r="D1102" s="357" t="s">
        <v>485</v>
      </c>
      <c r="E1102" s="358" t="s">
        <v>584</v>
      </c>
      <c r="F1102" s="359">
        <v>9728.9</v>
      </c>
    </row>
    <row r="1103" spans="1:6" ht="39.6">
      <c r="A1103" s="360" t="s">
        <v>996</v>
      </c>
      <c r="B1103" s="356">
        <v>12</v>
      </c>
      <c r="C1103" s="356">
        <v>1</v>
      </c>
      <c r="D1103" s="357" t="s">
        <v>486</v>
      </c>
      <c r="E1103" s="358" t="s">
        <v>584</v>
      </c>
      <c r="F1103" s="359">
        <v>5632.5</v>
      </c>
    </row>
    <row r="1104" spans="1:6">
      <c r="A1104" s="360" t="s">
        <v>503</v>
      </c>
      <c r="B1104" s="356">
        <v>12</v>
      </c>
      <c r="C1104" s="356">
        <v>1</v>
      </c>
      <c r="D1104" s="357" t="s">
        <v>564</v>
      </c>
      <c r="E1104" s="358" t="s">
        <v>584</v>
      </c>
      <c r="F1104" s="359">
        <v>3170.5</v>
      </c>
    </row>
    <row r="1105" spans="1:6">
      <c r="A1105" s="360" t="s">
        <v>27</v>
      </c>
      <c r="B1105" s="356">
        <v>12</v>
      </c>
      <c r="C1105" s="356">
        <v>1</v>
      </c>
      <c r="D1105" s="357" t="s">
        <v>564</v>
      </c>
      <c r="E1105" s="358" t="s">
        <v>5</v>
      </c>
      <c r="F1105" s="359">
        <v>3170.5</v>
      </c>
    </row>
    <row r="1106" spans="1:6">
      <c r="A1106" s="360" t="s">
        <v>41</v>
      </c>
      <c r="B1106" s="356">
        <v>12</v>
      </c>
      <c r="C1106" s="356">
        <v>1</v>
      </c>
      <c r="D1106" s="357" t="s">
        <v>564</v>
      </c>
      <c r="E1106" s="358" t="s">
        <v>40</v>
      </c>
      <c r="F1106" s="359">
        <v>3170.5</v>
      </c>
    </row>
    <row r="1107" spans="1:6">
      <c r="A1107" s="360" t="s">
        <v>35</v>
      </c>
      <c r="B1107" s="356">
        <v>12</v>
      </c>
      <c r="C1107" s="356">
        <v>1</v>
      </c>
      <c r="D1107" s="357" t="s">
        <v>565</v>
      </c>
      <c r="E1107" s="358" t="s">
        <v>584</v>
      </c>
      <c r="F1107" s="359">
        <v>2462</v>
      </c>
    </row>
    <row r="1108" spans="1:6">
      <c r="A1108" s="360" t="s">
        <v>27</v>
      </c>
      <c r="B1108" s="356">
        <v>12</v>
      </c>
      <c r="C1108" s="356">
        <v>1</v>
      </c>
      <c r="D1108" s="357" t="s">
        <v>565</v>
      </c>
      <c r="E1108" s="358" t="s">
        <v>5</v>
      </c>
      <c r="F1108" s="359">
        <v>2462</v>
      </c>
    </row>
    <row r="1109" spans="1:6">
      <c r="A1109" s="360" t="s">
        <v>41</v>
      </c>
      <c r="B1109" s="356">
        <v>12</v>
      </c>
      <c r="C1109" s="356">
        <v>1</v>
      </c>
      <c r="D1109" s="357" t="s">
        <v>565</v>
      </c>
      <c r="E1109" s="358" t="s">
        <v>40</v>
      </c>
      <c r="F1109" s="359">
        <v>2462</v>
      </c>
    </row>
    <row r="1110" spans="1:6" ht="39.6">
      <c r="A1110" s="360" t="s">
        <v>998</v>
      </c>
      <c r="B1110" s="356">
        <v>12</v>
      </c>
      <c r="C1110" s="356">
        <v>1</v>
      </c>
      <c r="D1110" s="357" t="s">
        <v>566</v>
      </c>
      <c r="E1110" s="358" t="s">
        <v>584</v>
      </c>
      <c r="F1110" s="359">
        <v>408.4</v>
      </c>
    </row>
    <row r="1111" spans="1:6" ht="26.4">
      <c r="A1111" s="360" t="s">
        <v>567</v>
      </c>
      <c r="B1111" s="356">
        <v>12</v>
      </c>
      <c r="C1111" s="356">
        <v>1</v>
      </c>
      <c r="D1111" s="357" t="s">
        <v>568</v>
      </c>
      <c r="E1111" s="358" t="s">
        <v>584</v>
      </c>
      <c r="F1111" s="359">
        <v>408.4</v>
      </c>
    </row>
    <row r="1112" spans="1:6">
      <c r="A1112" s="360" t="s">
        <v>27</v>
      </c>
      <c r="B1112" s="356">
        <v>12</v>
      </c>
      <c r="C1112" s="356">
        <v>1</v>
      </c>
      <c r="D1112" s="357" t="s">
        <v>568</v>
      </c>
      <c r="E1112" s="358" t="s">
        <v>5</v>
      </c>
      <c r="F1112" s="359">
        <v>408.4</v>
      </c>
    </row>
    <row r="1113" spans="1:6">
      <c r="A1113" s="360" t="s">
        <v>41</v>
      </c>
      <c r="B1113" s="356">
        <v>12</v>
      </c>
      <c r="C1113" s="356">
        <v>1</v>
      </c>
      <c r="D1113" s="357" t="s">
        <v>568</v>
      </c>
      <c r="E1113" s="358" t="s">
        <v>40</v>
      </c>
      <c r="F1113" s="359">
        <v>408.4</v>
      </c>
    </row>
    <row r="1114" spans="1:6" ht="26.4">
      <c r="A1114" s="360" t="s">
        <v>1072</v>
      </c>
      <c r="B1114" s="356">
        <v>12</v>
      </c>
      <c r="C1114" s="356">
        <v>1</v>
      </c>
      <c r="D1114" s="357" t="s">
        <v>569</v>
      </c>
      <c r="E1114" s="358" t="s">
        <v>584</v>
      </c>
      <c r="F1114" s="359">
        <v>613.4</v>
      </c>
    </row>
    <row r="1115" spans="1:6" ht="26.4">
      <c r="A1115" s="360" t="s">
        <v>567</v>
      </c>
      <c r="B1115" s="356">
        <v>12</v>
      </c>
      <c r="C1115" s="356">
        <v>1</v>
      </c>
      <c r="D1115" s="357" t="s">
        <v>570</v>
      </c>
      <c r="E1115" s="358" t="s">
        <v>584</v>
      </c>
      <c r="F1115" s="359">
        <v>613.4</v>
      </c>
    </row>
    <row r="1116" spans="1:6">
      <c r="A1116" s="360" t="s">
        <v>27</v>
      </c>
      <c r="B1116" s="356">
        <v>12</v>
      </c>
      <c r="C1116" s="356">
        <v>1</v>
      </c>
      <c r="D1116" s="357" t="s">
        <v>570</v>
      </c>
      <c r="E1116" s="358" t="s">
        <v>5</v>
      </c>
      <c r="F1116" s="359">
        <v>613.4</v>
      </c>
    </row>
    <row r="1117" spans="1:6">
      <c r="A1117" s="360" t="s">
        <v>41</v>
      </c>
      <c r="B1117" s="356">
        <v>12</v>
      </c>
      <c r="C1117" s="356">
        <v>1</v>
      </c>
      <c r="D1117" s="357" t="s">
        <v>570</v>
      </c>
      <c r="E1117" s="358" t="s">
        <v>40</v>
      </c>
      <c r="F1117" s="359">
        <v>613.4</v>
      </c>
    </row>
    <row r="1118" spans="1:6" ht="52.8">
      <c r="A1118" s="360" t="s">
        <v>1073</v>
      </c>
      <c r="B1118" s="356">
        <v>12</v>
      </c>
      <c r="C1118" s="356">
        <v>1</v>
      </c>
      <c r="D1118" s="357" t="s">
        <v>571</v>
      </c>
      <c r="E1118" s="358" t="s">
        <v>584</v>
      </c>
      <c r="F1118" s="359">
        <v>3074.6</v>
      </c>
    </row>
    <row r="1119" spans="1:6" ht="26.4" customHeight="1">
      <c r="A1119" s="360" t="s">
        <v>503</v>
      </c>
      <c r="B1119" s="356">
        <v>12</v>
      </c>
      <c r="C1119" s="356">
        <v>1</v>
      </c>
      <c r="D1119" s="357" t="s">
        <v>572</v>
      </c>
      <c r="E1119" s="358" t="s">
        <v>584</v>
      </c>
      <c r="F1119" s="359">
        <v>1296.4000000000001</v>
      </c>
    </row>
    <row r="1120" spans="1:6">
      <c r="A1120" s="360" t="s">
        <v>27</v>
      </c>
      <c r="B1120" s="356">
        <v>12</v>
      </c>
      <c r="C1120" s="356">
        <v>1</v>
      </c>
      <c r="D1120" s="357" t="s">
        <v>572</v>
      </c>
      <c r="E1120" s="358" t="s">
        <v>5</v>
      </c>
      <c r="F1120" s="359">
        <v>1296.4000000000001</v>
      </c>
    </row>
    <row r="1121" spans="1:6">
      <c r="A1121" s="360" t="s">
        <v>41</v>
      </c>
      <c r="B1121" s="356">
        <v>12</v>
      </c>
      <c r="C1121" s="356">
        <v>1</v>
      </c>
      <c r="D1121" s="357" t="s">
        <v>572</v>
      </c>
      <c r="E1121" s="358" t="s">
        <v>40</v>
      </c>
      <c r="F1121" s="359">
        <v>1296.4000000000001</v>
      </c>
    </row>
    <row r="1122" spans="1:6" ht="26.4">
      <c r="A1122" s="360" t="s">
        <v>567</v>
      </c>
      <c r="B1122" s="356">
        <v>12</v>
      </c>
      <c r="C1122" s="356">
        <v>1</v>
      </c>
      <c r="D1122" s="357" t="s">
        <v>573</v>
      </c>
      <c r="E1122" s="358" t="s">
        <v>584</v>
      </c>
      <c r="F1122" s="359">
        <v>1778.2</v>
      </c>
    </row>
    <row r="1123" spans="1:6">
      <c r="A1123" s="360" t="s">
        <v>27</v>
      </c>
      <c r="B1123" s="356">
        <v>12</v>
      </c>
      <c r="C1123" s="356">
        <v>1</v>
      </c>
      <c r="D1123" s="357" t="s">
        <v>573</v>
      </c>
      <c r="E1123" s="358" t="s">
        <v>5</v>
      </c>
      <c r="F1123" s="359">
        <v>1778.2</v>
      </c>
    </row>
    <row r="1124" spans="1:6">
      <c r="A1124" s="360" t="s">
        <v>41</v>
      </c>
      <c r="B1124" s="356">
        <v>12</v>
      </c>
      <c r="C1124" s="356">
        <v>1</v>
      </c>
      <c r="D1124" s="357" t="s">
        <v>573</v>
      </c>
      <c r="E1124" s="358" t="s">
        <v>40</v>
      </c>
      <c r="F1124" s="359">
        <v>1778.2</v>
      </c>
    </row>
    <row r="1125" spans="1:6">
      <c r="A1125" s="433" t="s">
        <v>574</v>
      </c>
      <c r="B1125" s="434">
        <v>12</v>
      </c>
      <c r="C1125" s="434">
        <v>2</v>
      </c>
      <c r="D1125" s="435" t="s">
        <v>584</v>
      </c>
      <c r="E1125" s="436" t="s">
        <v>584</v>
      </c>
      <c r="F1125" s="437">
        <v>7471.1</v>
      </c>
    </row>
    <row r="1126" spans="1:6">
      <c r="A1126" s="360" t="s">
        <v>47</v>
      </c>
      <c r="B1126" s="356">
        <v>12</v>
      </c>
      <c r="C1126" s="356">
        <v>2</v>
      </c>
      <c r="D1126" s="357" t="s">
        <v>206</v>
      </c>
      <c r="E1126" s="358" t="s">
        <v>584</v>
      </c>
      <c r="F1126" s="359">
        <v>7471.1</v>
      </c>
    </row>
    <row r="1127" spans="1:6" ht="26.4">
      <c r="A1127" s="360" t="s">
        <v>170</v>
      </c>
      <c r="B1127" s="356">
        <v>12</v>
      </c>
      <c r="C1127" s="356">
        <v>2</v>
      </c>
      <c r="D1127" s="357" t="s">
        <v>485</v>
      </c>
      <c r="E1127" s="358" t="s">
        <v>584</v>
      </c>
      <c r="F1127" s="359">
        <v>7471.1</v>
      </c>
    </row>
    <row r="1128" spans="1:6" ht="39.6">
      <c r="A1128" s="360" t="s">
        <v>996</v>
      </c>
      <c r="B1128" s="356">
        <v>12</v>
      </c>
      <c r="C1128" s="356">
        <v>2</v>
      </c>
      <c r="D1128" s="357" t="s">
        <v>486</v>
      </c>
      <c r="E1128" s="358" t="s">
        <v>584</v>
      </c>
      <c r="F1128" s="359">
        <v>7108.1</v>
      </c>
    </row>
    <row r="1129" spans="1:6" ht="39.6">
      <c r="A1129" s="360" t="s">
        <v>487</v>
      </c>
      <c r="B1129" s="356">
        <v>12</v>
      </c>
      <c r="C1129" s="356">
        <v>2</v>
      </c>
      <c r="D1129" s="357" t="s">
        <v>488</v>
      </c>
      <c r="E1129" s="358" t="s">
        <v>584</v>
      </c>
      <c r="F1129" s="359">
        <v>2837</v>
      </c>
    </row>
    <row r="1130" spans="1:6">
      <c r="A1130" s="360" t="s">
        <v>524</v>
      </c>
      <c r="B1130" s="356">
        <v>12</v>
      </c>
      <c r="C1130" s="356">
        <v>2</v>
      </c>
      <c r="D1130" s="357" t="s">
        <v>488</v>
      </c>
      <c r="E1130" s="358" t="s">
        <v>20</v>
      </c>
      <c r="F1130" s="359">
        <v>2837</v>
      </c>
    </row>
    <row r="1131" spans="1:6">
      <c r="A1131" s="360" t="s">
        <v>36</v>
      </c>
      <c r="B1131" s="356">
        <v>12</v>
      </c>
      <c r="C1131" s="356">
        <v>2</v>
      </c>
      <c r="D1131" s="357" t="s">
        <v>488</v>
      </c>
      <c r="E1131" s="358" t="s">
        <v>19</v>
      </c>
      <c r="F1131" s="359">
        <v>2837</v>
      </c>
    </row>
    <row r="1132" spans="1:6">
      <c r="A1132" s="360" t="s">
        <v>503</v>
      </c>
      <c r="B1132" s="356">
        <v>12</v>
      </c>
      <c r="C1132" s="356">
        <v>2</v>
      </c>
      <c r="D1132" s="357" t="s">
        <v>564</v>
      </c>
      <c r="E1132" s="358" t="s">
        <v>584</v>
      </c>
      <c r="F1132" s="359">
        <v>2291.8000000000002</v>
      </c>
    </row>
    <row r="1133" spans="1:6">
      <c r="A1133" s="360" t="s">
        <v>27</v>
      </c>
      <c r="B1133" s="356">
        <v>12</v>
      </c>
      <c r="C1133" s="356">
        <v>2</v>
      </c>
      <c r="D1133" s="357" t="s">
        <v>564</v>
      </c>
      <c r="E1133" s="358" t="s">
        <v>5</v>
      </c>
      <c r="F1133" s="359">
        <v>2291.8000000000002</v>
      </c>
    </row>
    <row r="1134" spans="1:6">
      <c r="A1134" s="360" t="s">
        <v>41</v>
      </c>
      <c r="B1134" s="356">
        <v>12</v>
      </c>
      <c r="C1134" s="356">
        <v>2</v>
      </c>
      <c r="D1134" s="357" t="s">
        <v>564</v>
      </c>
      <c r="E1134" s="358" t="s">
        <v>40</v>
      </c>
      <c r="F1134" s="359">
        <v>2291.8000000000002</v>
      </c>
    </row>
    <row r="1135" spans="1:6">
      <c r="A1135" s="360" t="s">
        <v>35</v>
      </c>
      <c r="B1135" s="356">
        <v>12</v>
      </c>
      <c r="C1135" s="356">
        <v>2</v>
      </c>
      <c r="D1135" s="357" t="s">
        <v>565</v>
      </c>
      <c r="E1135" s="358" t="s">
        <v>584</v>
      </c>
      <c r="F1135" s="359">
        <v>1979.3</v>
      </c>
    </row>
    <row r="1136" spans="1:6">
      <c r="A1136" s="360" t="s">
        <v>27</v>
      </c>
      <c r="B1136" s="356">
        <v>12</v>
      </c>
      <c r="C1136" s="356">
        <v>2</v>
      </c>
      <c r="D1136" s="357" t="s">
        <v>565</v>
      </c>
      <c r="E1136" s="358" t="s">
        <v>5</v>
      </c>
      <c r="F1136" s="359">
        <v>1979.3</v>
      </c>
    </row>
    <row r="1137" spans="1:6">
      <c r="A1137" s="360" t="s">
        <v>41</v>
      </c>
      <c r="B1137" s="356">
        <v>12</v>
      </c>
      <c r="C1137" s="356">
        <v>2</v>
      </c>
      <c r="D1137" s="357" t="s">
        <v>565</v>
      </c>
      <c r="E1137" s="358" t="s">
        <v>40</v>
      </c>
      <c r="F1137" s="359">
        <v>1979.3</v>
      </c>
    </row>
    <row r="1138" spans="1:6" ht="26.4">
      <c r="A1138" s="360" t="s">
        <v>489</v>
      </c>
      <c r="B1138" s="356">
        <v>12</v>
      </c>
      <c r="C1138" s="356">
        <v>2</v>
      </c>
      <c r="D1138" s="357" t="s">
        <v>490</v>
      </c>
      <c r="E1138" s="358" t="s">
        <v>584</v>
      </c>
      <c r="F1138" s="359">
        <v>363</v>
      </c>
    </row>
    <row r="1139" spans="1:6" ht="26.4">
      <c r="A1139" s="360" t="s">
        <v>491</v>
      </c>
      <c r="B1139" s="356">
        <v>12</v>
      </c>
      <c r="C1139" s="356">
        <v>2</v>
      </c>
      <c r="D1139" s="357" t="s">
        <v>492</v>
      </c>
      <c r="E1139" s="358" t="s">
        <v>584</v>
      </c>
      <c r="F1139" s="359">
        <v>363</v>
      </c>
    </row>
    <row r="1140" spans="1:6">
      <c r="A1140" s="360" t="s">
        <v>524</v>
      </c>
      <c r="B1140" s="356">
        <v>12</v>
      </c>
      <c r="C1140" s="356">
        <v>2</v>
      </c>
      <c r="D1140" s="357" t="s">
        <v>492</v>
      </c>
      <c r="E1140" s="358" t="s">
        <v>20</v>
      </c>
      <c r="F1140" s="359">
        <v>363</v>
      </c>
    </row>
    <row r="1141" spans="1:6">
      <c r="A1141" s="360" t="s">
        <v>36</v>
      </c>
      <c r="B1141" s="356">
        <v>12</v>
      </c>
      <c r="C1141" s="356">
        <v>2</v>
      </c>
      <c r="D1141" s="357" t="s">
        <v>492</v>
      </c>
      <c r="E1141" s="358" t="s">
        <v>19</v>
      </c>
      <c r="F1141" s="359">
        <v>363</v>
      </c>
    </row>
    <row r="1142" spans="1:6">
      <c r="A1142" s="433" t="s">
        <v>497</v>
      </c>
      <c r="B1142" s="434">
        <v>12</v>
      </c>
      <c r="C1142" s="434">
        <v>4</v>
      </c>
      <c r="D1142" s="435" t="s">
        <v>584</v>
      </c>
      <c r="E1142" s="436" t="s">
        <v>584</v>
      </c>
      <c r="F1142" s="437">
        <v>100</v>
      </c>
    </row>
    <row r="1143" spans="1:6">
      <c r="A1143" s="360" t="s">
        <v>58</v>
      </c>
      <c r="B1143" s="356">
        <v>12</v>
      </c>
      <c r="C1143" s="356">
        <v>4</v>
      </c>
      <c r="D1143" s="357" t="s">
        <v>229</v>
      </c>
      <c r="E1143" s="358" t="s">
        <v>584</v>
      </c>
      <c r="F1143" s="359">
        <v>100</v>
      </c>
    </row>
    <row r="1144" spans="1:6">
      <c r="A1144" s="360" t="s">
        <v>57</v>
      </c>
      <c r="B1144" s="356">
        <v>12</v>
      </c>
      <c r="C1144" s="356">
        <v>4</v>
      </c>
      <c r="D1144" s="357" t="s">
        <v>294</v>
      </c>
      <c r="E1144" s="358" t="s">
        <v>584</v>
      </c>
      <c r="F1144" s="359">
        <v>50</v>
      </c>
    </row>
    <row r="1145" spans="1:6">
      <c r="A1145" s="360" t="s">
        <v>426</v>
      </c>
      <c r="B1145" s="356">
        <v>12</v>
      </c>
      <c r="C1145" s="356">
        <v>4</v>
      </c>
      <c r="D1145" s="357" t="s">
        <v>427</v>
      </c>
      <c r="E1145" s="358" t="s">
        <v>584</v>
      </c>
      <c r="F1145" s="359">
        <v>50</v>
      </c>
    </row>
    <row r="1146" spans="1:6">
      <c r="A1146" s="360" t="s">
        <v>701</v>
      </c>
      <c r="B1146" s="356">
        <v>12</v>
      </c>
      <c r="C1146" s="356">
        <v>4</v>
      </c>
      <c r="D1146" s="357" t="s">
        <v>700</v>
      </c>
      <c r="E1146" s="358" t="s">
        <v>584</v>
      </c>
      <c r="F1146" s="359">
        <v>50</v>
      </c>
    </row>
    <row r="1147" spans="1:6">
      <c r="A1147" s="360" t="s">
        <v>27</v>
      </c>
      <c r="B1147" s="356">
        <v>12</v>
      </c>
      <c r="C1147" s="356">
        <v>4</v>
      </c>
      <c r="D1147" s="357" t="s">
        <v>700</v>
      </c>
      <c r="E1147" s="358" t="s">
        <v>5</v>
      </c>
      <c r="F1147" s="359">
        <v>50</v>
      </c>
    </row>
    <row r="1148" spans="1:6">
      <c r="A1148" s="360" t="s">
        <v>41</v>
      </c>
      <c r="B1148" s="356">
        <v>12</v>
      </c>
      <c r="C1148" s="356">
        <v>4</v>
      </c>
      <c r="D1148" s="357" t="s">
        <v>700</v>
      </c>
      <c r="E1148" s="358" t="s">
        <v>40</v>
      </c>
      <c r="F1148" s="359">
        <v>50</v>
      </c>
    </row>
    <row r="1149" spans="1:6">
      <c r="A1149" s="360" t="s">
        <v>54</v>
      </c>
      <c r="B1149" s="356">
        <v>12</v>
      </c>
      <c r="C1149" s="356">
        <v>4</v>
      </c>
      <c r="D1149" s="357" t="s">
        <v>384</v>
      </c>
      <c r="E1149" s="358" t="s">
        <v>584</v>
      </c>
      <c r="F1149" s="359">
        <v>50</v>
      </c>
    </row>
    <row r="1150" spans="1:6" ht="26.4">
      <c r="A1150" s="360" t="s">
        <v>429</v>
      </c>
      <c r="B1150" s="356">
        <v>12</v>
      </c>
      <c r="C1150" s="356">
        <v>4</v>
      </c>
      <c r="D1150" s="357" t="s">
        <v>385</v>
      </c>
      <c r="E1150" s="358" t="s">
        <v>584</v>
      </c>
      <c r="F1150" s="359">
        <v>50</v>
      </c>
    </row>
    <row r="1151" spans="1:6" ht="26.4">
      <c r="A1151" s="360" t="s">
        <v>703</v>
      </c>
      <c r="B1151" s="356">
        <v>12</v>
      </c>
      <c r="C1151" s="356">
        <v>4</v>
      </c>
      <c r="D1151" s="357" t="s">
        <v>702</v>
      </c>
      <c r="E1151" s="358" t="s">
        <v>584</v>
      </c>
      <c r="F1151" s="359">
        <v>50</v>
      </c>
    </row>
    <row r="1152" spans="1:6">
      <c r="A1152" s="360" t="s">
        <v>27</v>
      </c>
      <c r="B1152" s="356">
        <v>12</v>
      </c>
      <c r="C1152" s="356">
        <v>4</v>
      </c>
      <c r="D1152" s="357" t="s">
        <v>702</v>
      </c>
      <c r="E1152" s="358" t="s">
        <v>5</v>
      </c>
      <c r="F1152" s="359">
        <v>50</v>
      </c>
    </row>
    <row r="1153" spans="1:6">
      <c r="A1153" s="360" t="s">
        <v>41</v>
      </c>
      <c r="B1153" s="356">
        <v>12</v>
      </c>
      <c r="C1153" s="356">
        <v>4</v>
      </c>
      <c r="D1153" s="357" t="s">
        <v>702</v>
      </c>
      <c r="E1153" s="358" t="s">
        <v>40</v>
      </c>
      <c r="F1153" s="359">
        <v>50</v>
      </c>
    </row>
    <row r="1154" spans="1:6">
      <c r="A1154" s="428" t="s">
        <v>171</v>
      </c>
      <c r="B1154" s="429">
        <v>13</v>
      </c>
      <c r="C1154" s="429">
        <v>0</v>
      </c>
      <c r="D1154" s="430" t="s">
        <v>584</v>
      </c>
      <c r="E1154" s="431" t="s">
        <v>584</v>
      </c>
      <c r="F1154" s="432">
        <v>19531.2</v>
      </c>
    </row>
    <row r="1155" spans="1:6">
      <c r="A1155" s="433" t="s">
        <v>528</v>
      </c>
      <c r="B1155" s="434">
        <v>13</v>
      </c>
      <c r="C1155" s="434">
        <v>1</v>
      </c>
      <c r="D1155" s="435" t="s">
        <v>584</v>
      </c>
      <c r="E1155" s="436" t="s">
        <v>584</v>
      </c>
      <c r="F1155" s="437">
        <v>19531.2</v>
      </c>
    </row>
    <row r="1156" spans="1:6">
      <c r="A1156" s="360" t="s">
        <v>47</v>
      </c>
      <c r="B1156" s="356">
        <v>13</v>
      </c>
      <c r="C1156" s="356">
        <v>1</v>
      </c>
      <c r="D1156" s="357" t="s">
        <v>206</v>
      </c>
      <c r="E1156" s="358" t="s">
        <v>584</v>
      </c>
      <c r="F1156" s="359">
        <v>19531.2</v>
      </c>
    </row>
    <row r="1157" spans="1:6">
      <c r="A1157" s="360" t="s">
        <v>172</v>
      </c>
      <c r="B1157" s="356">
        <v>13</v>
      </c>
      <c r="C1157" s="356">
        <v>1</v>
      </c>
      <c r="D1157" s="357" t="s">
        <v>494</v>
      </c>
      <c r="E1157" s="358" t="s">
        <v>584</v>
      </c>
      <c r="F1157" s="359">
        <v>19531.2</v>
      </c>
    </row>
    <row r="1158" spans="1:6" ht="26.4">
      <c r="A1158" s="360" t="s">
        <v>529</v>
      </c>
      <c r="B1158" s="356">
        <v>13</v>
      </c>
      <c r="C1158" s="356">
        <v>1</v>
      </c>
      <c r="D1158" s="357" t="s">
        <v>530</v>
      </c>
      <c r="E1158" s="358" t="s">
        <v>584</v>
      </c>
      <c r="F1158" s="359">
        <v>19531.2</v>
      </c>
    </row>
    <row r="1159" spans="1:6">
      <c r="A1159" s="360" t="s">
        <v>173</v>
      </c>
      <c r="B1159" s="356">
        <v>13</v>
      </c>
      <c r="C1159" s="356">
        <v>1</v>
      </c>
      <c r="D1159" s="357" t="s">
        <v>531</v>
      </c>
      <c r="E1159" s="358" t="s">
        <v>584</v>
      </c>
      <c r="F1159" s="359">
        <v>19531.2</v>
      </c>
    </row>
    <row r="1160" spans="1:6">
      <c r="A1160" s="360" t="s">
        <v>174</v>
      </c>
      <c r="B1160" s="356">
        <v>13</v>
      </c>
      <c r="C1160" s="356">
        <v>1</v>
      </c>
      <c r="D1160" s="357" t="s">
        <v>531</v>
      </c>
      <c r="E1160" s="358" t="s">
        <v>9</v>
      </c>
      <c r="F1160" s="359">
        <v>19531.2</v>
      </c>
    </row>
    <row r="1161" spans="1:6">
      <c r="A1161" s="360" t="s">
        <v>175</v>
      </c>
      <c r="B1161" s="356">
        <v>13</v>
      </c>
      <c r="C1161" s="356">
        <v>1</v>
      </c>
      <c r="D1161" s="357" t="s">
        <v>531</v>
      </c>
      <c r="E1161" s="358" t="s">
        <v>176</v>
      </c>
      <c r="F1161" s="359">
        <v>19531.2</v>
      </c>
    </row>
    <row r="1162" spans="1:6">
      <c r="A1162" s="438" t="s">
        <v>14</v>
      </c>
      <c r="B1162" s="439"/>
      <c r="C1162" s="439"/>
      <c r="D1162" s="439"/>
      <c r="E1162" s="439" t="s">
        <v>584</v>
      </c>
      <c r="F1162" s="440">
        <v>2400079.7999999998</v>
      </c>
    </row>
  </sheetData>
  <autoFilter ref="A18:F1162"/>
  <mergeCells count="23">
    <mergeCell ref="A16:F16"/>
    <mergeCell ref="A19:A21"/>
    <mergeCell ref="B19:E19"/>
    <mergeCell ref="F19:F21"/>
    <mergeCell ref="B20:B21"/>
    <mergeCell ref="C20:C21"/>
    <mergeCell ref="D20:D21"/>
    <mergeCell ref="E20:E21"/>
    <mergeCell ref="D4:F4"/>
    <mergeCell ref="D1:F1"/>
    <mergeCell ref="D2:F2"/>
    <mergeCell ref="D3:F3"/>
    <mergeCell ref="A15:F15"/>
    <mergeCell ref="B10:F10"/>
    <mergeCell ref="B11:F11"/>
    <mergeCell ref="B12:F12"/>
    <mergeCell ref="B13:F13"/>
    <mergeCell ref="A14:F14"/>
    <mergeCell ref="B5:F5"/>
    <mergeCell ref="B6:F6"/>
    <mergeCell ref="B7:F7"/>
    <mergeCell ref="B8:F8"/>
    <mergeCell ref="B9:F9"/>
  </mergeCells>
  <pageMargins left="0.51181102362204722" right="0.19685039370078741" top="0.35433070866141736" bottom="0.35433070866141736" header="0.11811023622047245" footer="0.11811023622047245"/>
  <pageSetup paperSize="9" scale="63" fitToHeight="4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257"/>
  <sheetViews>
    <sheetView view="pageBreakPreview" zoomScale="90" zoomScaleNormal="110" zoomScaleSheetLayoutView="90" workbookViewId="0">
      <selection activeCell="E4" sqref="E4:G4"/>
    </sheetView>
  </sheetViews>
  <sheetFormatPr defaultColWidth="8.88671875" defaultRowHeight="13.8"/>
  <cols>
    <col min="1" max="1" width="94.109375" style="8" customWidth="1"/>
    <col min="2" max="2" width="10.44140625" style="11" customWidth="1"/>
    <col min="3" max="4" width="10.88671875" style="11" customWidth="1"/>
    <col min="5" max="5" width="17.88671875" style="11" customWidth="1"/>
    <col min="6" max="6" width="11" style="11" customWidth="1"/>
    <col min="7" max="7" width="14.88671875" style="12" customWidth="1"/>
    <col min="8" max="16384" width="8.88671875" style="1"/>
  </cols>
  <sheetData>
    <row r="1" spans="1:7">
      <c r="E1" s="479" t="s">
        <v>1103</v>
      </c>
      <c r="F1" s="479"/>
      <c r="G1" s="479"/>
    </row>
    <row r="2" spans="1:7">
      <c r="E2" s="479" t="s">
        <v>719</v>
      </c>
      <c r="F2" s="479"/>
      <c r="G2" s="479"/>
    </row>
    <row r="3" spans="1:7">
      <c r="E3" s="479" t="s">
        <v>0</v>
      </c>
      <c r="F3" s="479"/>
      <c r="G3" s="479"/>
    </row>
    <row r="4" spans="1:7">
      <c r="E4" s="476" t="s">
        <v>1125</v>
      </c>
      <c r="F4" s="476"/>
      <c r="G4" s="476"/>
    </row>
    <row r="6" spans="1:7" ht="15" customHeight="1">
      <c r="B6" s="490" t="s">
        <v>906</v>
      </c>
      <c r="C6" s="490"/>
      <c r="D6" s="490"/>
      <c r="E6" s="490"/>
      <c r="F6" s="490"/>
      <c r="G6" s="490"/>
    </row>
    <row r="7" spans="1:7">
      <c r="B7" s="490" t="s">
        <v>13</v>
      </c>
      <c r="C7" s="490"/>
      <c r="D7" s="490"/>
      <c r="E7" s="490"/>
      <c r="F7" s="490"/>
      <c r="G7" s="490"/>
    </row>
    <row r="8" spans="1:7">
      <c r="B8" s="490" t="s">
        <v>0</v>
      </c>
      <c r="C8" s="490"/>
      <c r="D8" s="490"/>
      <c r="E8" s="490"/>
      <c r="F8" s="490"/>
      <c r="G8" s="490"/>
    </row>
    <row r="9" spans="1:7">
      <c r="B9" s="490" t="s">
        <v>1003</v>
      </c>
      <c r="C9" s="490"/>
      <c r="D9" s="490"/>
      <c r="E9" s="490"/>
      <c r="F9" s="490"/>
      <c r="G9" s="490"/>
    </row>
    <row r="10" spans="1:7">
      <c r="B10" s="490" t="s">
        <v>593</v>
      </c>
      <c r="C10" s="490"/>
      <c r="D10" s="490"/>
      <c r="E10" s="490"/>
      <c r="F10" s="490"/>
      <c r="G10" s="490"/>
    </row>
    <row r="11" spans="1:7">
      <c r="A11" s="7"/>
      <c r="B11" s="490" t="s">
        <v>594</v>
      </c>
      <c r="C11" s="490"/>
      <c r="D11" s="490"/>
      <c r="E11" s="490"/>
      <c r="F11" s="490"/>
      <c r="G11" s="490"/>
    </row>
    <row r="12" spans="1:7">
      <c r="A12" s="7"/>
      <c r="G12" s="6"/>
    </row>
    <row r="13" spans="1:7">
      <c r="A13" s="491" t="s">
        <v>91</v>
      </c>
      <c r="B13" s="491"/>
      <c r="C13" s="491"/>
      <c r="D13" s="491"/>
      <c r="E13" s="491"/>
      <c r="F13" s="491"/>
      <c r="G13" s="491"/>
    </row>
    <row r="14" spans="1:7" ht="15.75" customHeight="1">
      <c r="A14" s="491" t="s">
        <v>589</v>
      </c>
      <c r="B14" s="491"/>
      <c r="C14" s="491"/>
      <c r="D14" s="491"/>
      <c r="E14" s="491"/>
      <c r="F14" s="491"/>
      <c r="G14" s="491"/>
    </row>
    <row r="15" spans="1:7">
      <c r="A15" s="7"/>
      <c r="G15" s="6"/>
    </row>
    <row r="16" spans="1:7">
      <c r="A16" s="5" t="s">
        <v>3</v>
      </c>
      <c r="G16" s="19"/>
    </row>
    <row r="17" spans="1:7">
      <c r="A17" s="486" t="s">
        <v>2</v>
      </c>
      <c r="B17" s="492" t="s">
        <v>90</v>
      </c>
      <c r="C17" s="487"/>
      <c r="D17" s="487"/>
      <c r="E17" s="487"/>
      <c r="F17" s="487"/>
      <c r="G17" s="488" t="s">
        <v>1</v>
      </c>
    </row>
    <row r="18" spans="1:7">
      <c r="A18" s="486"/>
      <c r="B18" s="489" t="s">
        <v>181</v>
      </c>
      <c r="C18" s="489" t="s">
        <v>178</v>
      </c>
      <c r="D18" s="489" t="s">
        <v>182</v>
      </c>
      <c r="E18" s="489" t="s">
        <v>183</v>
      </c>
      <c r="F18" s="489" t="s">
        <v>184</v>
      </c>
      <c r="G18" s="488"/>
    </row>
    <row r="19" spans="1:7">
      <c r="A19" s="486"/>
      <c r="B19" s="489"/>
      <c r="C19" s="489"/>
      <c r="D19" s="489"/>
      <c r="E19" s="489"/>
      <c r="F19" s="489"/>
      <c r="G19" s="488"/>
    </row>
    <row r="20" spans="1:7" s="3" customFormat="1">
      <c r="A20" s="4">
        <v>1</v>
      </c>
      <c r="B20" s="10">
        <f t="shared" ref="B20:G20" si="0">A20+1</f>
        <v>2</v>
      </c>
      <c r="C20" s="10">
        <f>B20+1</f>
        <v>3</v>
      </c>
      <c r="D20" s="10">
        <f t="shared" si="0"/>
        <v>4</v>
      </c>
      <c r="E20" s="10">
        <f t="shared" si="0"/>
        <v>5</v>
      </c>
      <c r="F20" s="10">
        <f t="shared" si="0"/>
        <v>6</v>
      </c>
      <c r="G20" s="10">
        <f t="shared" si="0"/>
        <v>7</v>
      </c>
    </row>
    <row r="21" spans="1:7" s="13" customFormat="1" ht="20.25" customHeight="1">
      <c r="A21" s="459" t="s">
        <v>827</v>
      </c>
      <c r="B21" s="460">
        <v>1</v>
      </c>
      <c r="C21" s="461">
        <v>0</v>
      </c>
      <c r="D21" s="461">
        <v>0</v>
      </c>
      <c r="E21" s="462" t="s">
        <v>584</v>
      </c>
      <c r="F21" s="463" t="s">
        <v>584</v>
      </c>
      <c r="G21" s="464">
        <v>44862.400000000001</v>
      </c>
    </row>
    <row r="22" spans="1:7" s="2" customFormat="1">
      <c r="A22" s="441" t="s">
        <v>80</v>
      </c>
      <c r="B22" s="442">
        <v>1</v>
      </c>
      <c r="C22" s="443">
        <v>1</v>
      </c>
      <c r="D22" s="443">
        <v>0</v>
      </c>
      <c r="E22" s="444" t="s">
        <v>584</v>
      </c>
      <c r="F22" s="445" t="s">
        <v>584</v>
      </c>
      <c r="G22" s="446">
        <v>14929</v>
      </c>
    </row>
    <row r="23" spans="1:7" s="2" customFormat="1" ht="27.6">
      <c r="A23" s="447" t="s">
        <v>79</v>
      </c>
      <c r="B23" s="448">
        <v>1</v>
      </c>
      <c r="C23" s="449">
        <v>1</v>
      </c>
      <c r="D23" s="449">
        <v>6</v>
      </c>
      <c r="E23" s="450" t="s">
        <v>584</v>
      </c>
      <c r="F23" s="451" t="s">
        <v>584</v>
      </c>
      <c r="G23" s="452">
        <v>13429</v>
      </c>
    </row>
    <row r="24" spans="1:7" s="2" customFormat="1">
      <c r="A24" s="400" t="s">
        <v>47</v>
      </c>
      <c r="B24" s="399">
        <v>1</v>
      </c>
      <c r="C24" s="401">
        <v>1</v>
      </c>
      <c r="D24" s="401">
        <v>6</v>
      </c>
      <c r="E24" s="402" t="s">
        <v>206</v>
      </c>
      <c r="F24" s="403" t="s">
        <v>584</v>
      </c>
      <c r="G24" s="404">
        <v>13429</v>
      </c>
    </row>
    <row r="25" spans="1:7" s="2" customFormat="1" ht="17.25" customHeight="1">
      <c r="A25" s="400" t="s">
        <v>49</v>
      </c>
      <c r="B25" s="399">
        <v>1</v>
      </c>
      <c r="C25" s="401">
        <v>1</v>
      </c>
      <c r="D25" s="401">
        <v>6</v>
      </c>
      <c r="E25" s="402" t="s">
        <v>216</v>
      </c>
      <c r="F25" s="403" t="s">
        <v>584</v>
      </c>
      <c r="G25" s="404">
        <v>13429</v>
      </c>
    </row>
    <row r="26" spans="1:7" s="2" customFormat="1" ht="27.6">
      <c r="A26" s="400" t="s">
        <v>223</v>
      </c>
      <c r="B26" s="399">
        <v>1</v>
      </c>
      <c r="C26" s="401">
        <v>1</v>
      </c>
      <c r="D26" s="401">
        <v>6</v>
      </c>
      <c r="E26" s="402" t="s">
        <v>224</v>
      </c>
      <c r="F26" s="403" t="s">
        <v>584</v>
      </c>
      <c r="G26" s="404">
        <v>13429</v>
      </c>
    </row>
    <row r="27" spans="1:7" s="9" customFormat="1">
      <c r="A27" s="453" t="s">
        <v>39</v>
      </c>
      <c r="B27" s="454">
        <v>1</v>
      </c>
      <c r="C27" s="455">
        <v>1</v>
      </c>
      <c r="D27" s="455">
        <v>6</v>
      </c>
      <c r="E27" s="456" t="s">
        <v>225</v>
      </c>
      <c r="F27" s="457" t="s">
        <v>584</v>
      </c>
      <c r="G27" s="458">
        <v>13429</v>
      </c>
    </row>
    <row r="28" spans="1:7" s="2" customFormat="1" ht="41.4">
      <c r="A28" s="400" t="s">
        <v>34</v>
      </c>
      <c r="B28" s="399">
        <v>1</v>
      </c>
      <c r="C28" s="401">
        <v>1</v>
      </c>
      <c r="D28" s="401">
        <v>6</v>
      </c>
      <c r="E28" s="402" t="s">
        <v>225</v>
      </c>
      <c r="F28" s="403" t="s">
        <v>33</v>
      </c>
      <c r="G28" s="404">
        <v>12945.2</v>
      </c>
    </row>
    <row r="29" spans="1:7" s="2" customFormat="1">
      <c r="A29" s="400" t="s">
        <v>38</v>
      </c>
      <c r="B29" s="399">
        <v>1</v>
      </c>
      <c r="C29" s="401">
        <v>1</v>
      </c>
      <c r="D29" s="401">
        <v>6</v>
      </c>
      <c r="E29" s="402" t="s">
        <v>225</v>
      </c>
      <c r="F29" s="403" t="s">
        <v>37</v>
      </c>
      <c r="G29" s="404">
        <v>12945.2</v>
      </c>
    </row>
    <row r="30" spans="1:7" s="2" customFormat="1">
      <c r="A30" s="400" t="s">
        <v>524</v>
      </c>
      <c r="B30" s="399">
        <v>1</v>
      </c>
      <c r="C30" s="401">
        <v>1</v>
      </c>
      <c r="D30" s="401">
        <v>6</v>
      </c>
      <c r="E30" s="402" t="s">
        <v>225</v>
      </c>
      <c r="F30" s="403" t="s">
        <v>20</v>
      </c>
      <c r="G30" s="404">
        <v>480.9</v>
      </c>
    </row>
    <row r="31" spans="1:7" s="2" customFormat="1" ht="21" customHeight="1">
      <c r="A31" s="400" t="s">
        <v>36</v>
      </c>
      <c r="B31" s="399">
        <v>1</v>
      </c>
      <c r="C31" s="401">
        <v>1</v>
      </c>
      <c r="D31" s="401">
        <v>6</v>
      </c>
      <c r="E31" s="402" t="s">
        <v>225</v>
      </c>
      <c r="F31" s="403" t="s">
        <v>19</v>
      </c>
      <c r="G31" s="404">
        <v>480.9</v>
      </c>
    </row>
    <row r="32" spans="1:7" s="2" customFormat="1">
      <c r="A32" s="400" t="s">
        <v>30</v>
      </c>
      <c r="B32" s="399">
        <v>1</v>
      </c>
      <c r="C32" s="401">
        <v>1</v>
      </c>
      <c r="D32" s="401">
        <v>6</v>
      </c>
      <c r="E32" s="402" t="s">
        <v>225</v>
      </c>
      <c r="F32" s="403" t="s">
        <v>4</v>
      </c>
      <c r="G32" s="404">
        <v>2.9</v>
      </c>
    </row>
    <row r="33" spans="1:7" s="2" customFormat="1">
      <c r="A33" s="400" t="s">
        <v>29</v>
      </c>
      <c r="B33" s="399">
        <v>1</v>
      </c>
      <c r="C33" s="401">
        <v>1</v>
      </c>
      <c r="D33" s="401">
        <v>6</v>
      </c>
      <c r="E33" s="402" t="s">
        <v>225</v>
      </c>
      <c r="F33" s="403" t="s">
        <v>28</v>
      </c>
      <c r="G33" s="404">
        <v>2.9</v>
      </c>
    </row>
    <row r="34" spans="1:7" s="2" customFormat="1">
      <c r="A34" s="447" t="s">
        <v>153</v>
      </c>
      <c r="B34" s="448">
        <v>1</v>
      </c>
      <c r="C34" s="449">
        <v>1</v>
      </c>
      <c r="D34" s="449">
        <v>11</v>
      </c>
      <c r="E34" s="450" t="s">
        <v>584</v>
      </c>
      <c r="F34" s="451" t="s">
        <v>584</v>
      </c>
      <c r="G34" s="452">
        <v>1500</v>
      </c>
    </row>
    <row r="35" spans="1:7" s="2" customFormat="1">
      <c r="A35" s="400" t="s">
        <v>47</v>
      </c>
      <c r="B35" s="399">
        <v>1</v>
      </c>
      <c r="C35" s="401">
        <v>1</v>
      </c>
      <c r="D35" s="401">
        <v>11</v>
      </c>
      <c r="E35" s="402" t="s">
        <v>206</v>
      </c>
      <c r="F35" s="403" t="s">
        <v>584</v>
      </c>
      <c r="G35" s="404">
        <v>500</v>
      </c>
    </row>
    <row r="36" spans="1:7" s="9" customFormat="1">
      <c r="A36" s="400" t="s">
        <v>49</v>
      </c>
      <c r="B36" s="399">
        <v>1</v>
      </c>
      <c r="C36" s="401">
        <v>1</v>
      </c>
      <c r="D36" s="401">
        <v>11</v>
      </c>
      <c r="E36" s="402" t="s">
        <v>216</v>
      </c>
      <c r="F36" s="403" t="s">
        <v>584</v>
      </c>
      <c r="G36" s="404">
        <v>500</v>
      </c>
    </row>
    <row r="37" spans="1:7" s="2" customFormat="1">
      <c r="A37" s="400" t="s">
        <v>525</v>
      </c>
      <c r="B37" s="399">
        <v>1</v>
      </c>
      <c r="C37" s="401">
        <v>1</v>
      </c>
      <c r="D37" s="401">
        <v>11</v>
      </c>
      <c r="E37" s="402" t="s">
        <v>217</v>
      </c>
      <c r="F37" s="403" t="s">
        <v>584</v>
      </c>
      <c r="G37" s="404">
        <v>500</v>
      </c>
    </row>
    <row r="38" spans="1:7" s="9" customFormat="1">
      <c r="A38" s="453" t="s">
        <v>526</v>
      </c>
      <c r="B38" s="454">
        <v>1</v>
      </c>
      <c r="C38" s="455">
        <v>1</v>
      </c>
      <c r="D38" s="455">
        <v>11</v>
      </c>
      <c r="E38" s="456" t="s">
        <v>228</v>
      </c>
      <c r="F38" s="457" t="s">
        <v>584</v>
      </c>
      <c r="G38" s="458">
        <v>500</v>
      </c>
    </row>
    <row r="39" spans="1:7" s="2" customFormat="1">
      <c r="A39" s="400" t="s">
        <v>30</v>
      </c>
      <c r="B39" s="399">
        <v>1</v>
      </c>
      <c r="C39" s="401">
        <v>1</v>
      </c>
      <c r="D39" s="401">
        <v>11</v>
      </c>
      <c r="E39" s="402" t="s">
        <v>228</v>
      </c>
      <c r="F39" s="403" t="s">
        <v>4</v>
      </c>
      <c r="G39" s="404">
        <v>500</v>
      </c>
    </row>
    <row r="40" spans="1:7" s="2" customFormat="1">
      <c r="A40" s="400" t="s">
        <v>88</v>
      </c>
      <c r="B40" s="399">
        <v>1</v>
      </c>
      <c r="C40" s="401">
        <v>1</v>
      </c>
      <c r="D40" s="401">
        <v>11</v>
      </c>
      <c r="E40" s="402" t="s">
        <v>228</v>
      </c>
      <c r="F40" s="403" t="s">
        <v>87</v>
      </c>
      <c r="G40" s="404">
        <v>500</v>
      </c>
    </row>
    <row r="41" spans="1:7" s="2" customFormat="1">
      <c r="A41" s="400" t="s">
        <v>58</v>
      </c>
      <c r="B41" s="399">
        <v>1</v>
      </c>
      <c r="C41" s="401">
        <v>1</v>
      </c>
      <c r="D41" s="401">
        <v>11</v>
      </c>
      <c r="E41" s="402" t="s">
        <v>229</v>
      </c>
      <c r="F41" s="403" t="s">
        <v>584</v>
      </c>
      <c r="G41" s="404">
        <v>1000</v>
      </c>
    </row>
    <row r="42" spans="1:7" s="2" customFormat="1" ht="27.6">
      <c r="A42" s="400" t="s">
        <v>1006</v>
      </c>
      <c r="B42" s="399">
        <v>1</v>
      </c>
      <c r="C42" s="401">
        <v>1</v>
      </c>
      <c r="D42" s="401">
        <v>11</v>
      </c>
      <c r="E42" s="402" t="s">
        <v>230</v>
      </c>
      <c r="F42" s="403" t="s">
        <v>584</v>
      </c>
      <c r="G42" s="404">
        <v>1000</v>
      </c>
    </row>
    <row r="43" spans="1:7" s="2" customFormat="1">
      <c r="A43" s="400" t="s">
        <v>231</v>
      </c>
      <c r="B43" s="399">
        <v>1</v>
      </c>
      <c r="C43" s="401">
        <v>1</v>
      </c>
      <c r="D43" s="401">
        <v>11</v>
      </c>
      <c r="E43" s="402" t="s">
        <v>232</v>
      </c>
      <c r="F43" s="403" t="s">
        <v>584</v>
      </c>
      <c r="G43" s="404">
        <v>1000</v>
      </c>
    </row>
    <row r="44" spans="1:7" s="9" customFormat="1" ht="27.6">
      <c r="A44" s="453" t="s">
        <v>944</v>
      </c>
      <c r="B44" s="454">
        <v>1</v>
      </c>
      <c r="C44" s="455">
        <v>1</v>
      </c>
      <c r="D44" s="455">
        <v>11</v>
      </c>
      <c r="E44" s="456" t="s">
        <v>233</v>
      </c>
      <c r="F44" s="457" t="s">
        <v>584</v>
      </c>
      <c r="G44" s="458">
        <v>1000</v>
      </c>
    </row>
    <row r="45" spans="1:7" s="2" customFormat="1">
      <c r="A45" s="400" t="s">
        <v>30</v>
      </c>
      <c r="B45" s="399">
        <v>1</v>
      </c>
      <c r="C45" s="401">
        <v>1</v>
      </c>
      <c r="D45" s="401">
        <v>11</v>
      </c>
      <c r="E45" s="402" t="s">
        <v>233</v>
      </c>
      <c r="F45" s="403" t="s">
        <v>4</v>
      </c>
      <c r="G45" s="404">
        <v>1000</v>
      </c>
    </row>
    <row r="46" spans="1:7" s="2" customFormat="1">
      <c r="A46" s="400" t="s">
        <v>88</v>
      </c>
      <c r="B46" s="399">
        <v>1</v>
      </c>
      <c r="C46" s="401">
        <v>1</v>
      </c>
      <c r="D46" s="401">
        <v>11</v>
      </c>
      <c r="E46" s="402" t="s">
        <v>233</v>
      </c>
      <c r="F46" s="403" t="s">
        <v>87</v>
      </c>
      <c r="G46" s="404">
        <v>1000</v>
      </c>
    </row>
    <row r="47" spans="1:7" s="9" customFormat="1">
      <c r="A47" s="441" t="s">
        <v>74</v>
      </c>
      <c r="B47" s="442">
        <v>1</v>
      </c>
      <c r="C47" s="443">
        <v>4</v>
      </c>
      <c r="D47" s="443">
        <v>0</v>
      </c>
      <c r="E47" s="444" t="s">
        <v>584</v>
      </c>
      <c r="F47" s="445" t="s">
        <v>584</v>
      </c>
      <c r="G47" s="446">
        <v>3479</v>
      </c>
    </row>
    <row r="48" spans="1:7" s="2" customFormat="1">
      <c r="A48" s="447" t="s">
        <v>73</v>
      </c>
      <c r="B48" s="448">
        <v>1</v>
      </c>
      <c r="C48" s="449">
        <v>4</v>
      </c>
      <c r="D48" s="449">
        <v>10</v>
      </c>
      <c r="E48" s="450" t="s">
        <v>584</v>
      </c>
      <c r="F48" s="451" t="s">
        <v>584</v>
      </c>
      <c r="G48" s="452">
        <v>3479</v>
      </c>
    </row>
    <row r="49" spans="1:7" s="2" customFormat="1">
      <c r="A49" s="400" t="s">
        <v>47</v>
      </c>
      <c r="B49" s="399">
        <v>1</v>
      </c>
      <c r="C49" s="401">
        <v>4</v>
      </c>
      <c r="D49" s="401">
        <v>10</v>
      </c>
      <c r="E49" s="402" t="s">
        <v>206</v>
      </c>
      <c r="F49" s="403" t="s">
        <v>584</v>
      </c>
      <c r="G49" s="404">
        <v>3479</v>
      </c>
    </row>
    <row r="50" spans="1:7" s="9" customFormat="1" ht="27.6">
      <c r="A50" s="400" t="s">
        <v>72</v>
      </c>
      <c r="B50" s="399">
        <v>1</v>
      </c>
      <c r="C50" s="401">
        <v>4</v>
      </c>
      <c r="D50" s="401">
        <v>10</v>
      </c>
      <c r="E50" s="402" t="s">
        <v>298</v>
      </c>
      <c r="F50" s="403" t="s">
        <v>584</v>
      </c>
      <c r="G50" s="404">
        <v>3479</v>
      </c>
    </row>
    <row r="51" spans="1:7" s="2" customFormat="1" ht="27.6" customHeight="1">
      <c r="A51" s="400" t="s">
        <v>299</v>
      </c>
      <c r="B51" s="399">
        <v>1</v>
      </c>
      <c r="C51" s="401">
        <v>4</v>
      </c>
      <c r="D51" s="401">
        <v>10</v>
      </c>
      <c r="E51" s="402" t="s">
        <v>300</v>
      </c>
      <c r="F51" s="403" t="s">
        <v>584</v>
      </c>
      <c r="G51" s="404">
        <v>3368.6</v>
      </c>
    </row>
    <row r="52" spans="1:7" s="9" customFormat="1" ht="27.6">
      <c r="A52" s="453" t="s">
        <v>93</v>
      </c>
      <c r="B52" s="454">
        <v>1</v>
      </c>
      <c r="C52" s="455">
        <v>4</v>
      </c>
      <c r="D52" s="455">
        <v>10</v>
      </c>
      <c r="E52" s="456" t="s">
        <v>301</v>
      </c>
      <c r="F52" s="457" t="s">
        <v>584</v>
      </c>
      <c r="G52" s="458">
        <v>3368.6</v>
      </c>
    </row>
    <row r="53" spans="1:7" s="2" customFormat="1">
      <c r="A53" s="400" t="s">
        <v>524</v>
      </c>
      <c r="B53" s="399">
        <v>1</v>
      </c>
      <c r="C53" s="401">
        <v>4</v>
      </c>
      <c r="D53" s="401">
        <v>10</v>
      </c>
      <c r="E53" s="402" t="s">
        <v>301</v>
      </c>
      <c r="F53" s="403" t="s">
        <v>20</v>
      </c>
      <c r="G53" s="404">
        <v>3368.6</v>
      </c>
    </row>
    <row r="54" spans="1:7" s="2" customFormat="1">
      <c r="A54" s="400" t="s">
        <v>36</v>
      </c>
      <c r="B54" s="399">
        <v>1</v>
      </c>
      <c r="C54" s="401">
        <v>4</v>
      </c>
      <c r="D54" s="401">
        <v>10</v>
      </c>
      <c r="E54" s="402" t="s">
        <v>301</v>
      </c>
      <c r="F54" s="403" t="s">
        <v>19</v>
      </c>
      <c r="G54" s="404">
        <v>3368.6</v>
      </c>
    </row>
    <row r="55" spans="1:7" s="9" customFormat="1" ht="41.4">
      <c r="A55" s="400" t="s">
        <v>619</v>
      </c>
      <c r="B55" s="399">
        <v>1</v>
      </c>
      <c r="C55" s="401">
        <v>4</v>
      </c>
      <c r="D55" s="401">
        <v>10</v>
      </c>
      <c r="E55" s="402" t="s">
        <v>302</v>
      </c>
      <c r="F55" s="403" t="s">
        <v>584</v>
      </c>
      <c r="G55" s="404">
        <v>74.400000000000006</v>
      </c>
    </row>
    <row r="56" spans="1:7" s="9" customFormat="1" ht="27.6">
      <c r="A56" s="453" t="s">
        <v>137</v>
      </c>
      <c r="B56" s="454">
        <v>1</v>
      </c>
      <c r="C56" s="455">
        <v>4</v>
      </c>
      <c r="D56" s="455">
        <v>10</v>
      </c>
      <c r="E56" s="456" t="s">
        <v>303</v>
      </c>
      <c r="F56" s="457" t="s">
        <v>584</v>
      </c>
      <c r="G56" s="458">
        <v>74.400000000000006</v>
      </c>
    </row>
    <row r="57" spans="1:7" s="2" customFormat="1">
      <c r="A57" s="400" t="s">
        <v>524</v>
      </c>
      <c r="B57" s="399">
        <v>1</v>
      </c>
      <c r="C57" s="401">
        <v>4</v>
      </c>
      <c r="D57" s="401">
        <v>10</v>
      </c>
      <c r="E57" s="402" t="s">
        <v>303</v>
      </c>
      <c r="F57" s="403" t="s">
        <v>20</v>
      </c>
      <c r="G57" s="404">
        <v>74.400000000000006</v>
      </c>
    </row>
    <row r="58" spans="1:7" s="9" customFormat="1">
      <c r="A58" s="400" t="s">
        <v>36</v>
      </c>
      <c r="B58" s="399">
        <v>1</v>
      </c>
      <c r="C58" s="401">
        <v>4</v>
      </c>
      <c r="D58" s="401">
        <v>10</v>
      </c>
      <c r="E58" s="402" t="s">
        <v>303</v>
      </c>
      <c r="F58" s="403" t="s">
        <v>19</v>
      </c>
      <c r="G58" s="404">
        <v>74.400000000000006</v>
      </c>
    </row>
    <row r="59" spans="1:7" s="2" customFormat="1" ht="41.4">
      <c r="A59" s="400" t="s">
        <v>527</v>
      </c>
      <c r="B59" s="399">
        <v>1</v>
      </c>
      <c r="C59" s="401">
        <v>4</v>
      </c>
      <c r="D59" s="401">
        <v>10</v>
      </c>
      <c r="E59" s="402" t="s">
        <v>304</v>
      </c>
      <c r="F59" s="403" t="s">
        <v>584</v>
      </c>
      <c r="G59" s="404">
        <v>36</v>
      </c>
    </row>
    <row r="60" spans="1:7" s="9" customFormat="1" ht="27.6">
      <c r="A60" s="453" t="s">
        <v>137</v>
      </c>
      <c r="B60" s="454">
        <v>1</v>
      </c>
      <c r="C60" s="455">
        <v>4</v>
      </c>
      <c r="D60" s="455">
        <v>10</v>
      </c>
      <c r="E60" s="456" t="s">
        <v>305</v>
      </c>
      <c r="F60" s="457" t="s">
        <v>584</v>
      </c>
      <c r="G60" s="458">
        <v>36</v>
      </c>
    </row>
    <row r="61" spans="1:7" s="2" customFormat="1">
      <c r="A61" s="400" t="s">
        <v>524</v>
      </c>
      <c r="B61" s="399">
        <v>1</v>
      </c>
      <c r="C61" s="401">
        <v>4</v>
      </c>
      <c r="D61" s="401">
        <v>10</v>
      </c>
      <c r="E61" s="402" t="s">
        <v>305</v>
      </c>
      <c r="F61" s="403" t="s">
        <v>20</v>
      </c>
      <c r="G61" s="404">
        <v>36</v>
      </c>
    </row>
    <row r="62" spans="1:7" s="9" customFormat="1">
      <c r="A62" s="400" t="s">
        <v>36</v>
      </c>
      <c r="B62" s="399">
        <v>1</v>
      </c>
      <c r="C62" s="401">
        <v>4</v>
      </c>
      <c r="D62" s="401">
        <v>10</v>
      </c>
      <c r="E62" s="402" t="s">
        <v>305</v>
      </c>
      <c r="F62" s="403" t="s">
        <v>19</v>
      </c>
      <c r="G62" s="404">
        <v>36</v>
      </c>
    </row>
    <row r="63" spans="1:7" s="2" customFormat="1">
      <c r="A63" s="441" t="s">
        <v>75</v>
      </c>
      <c r="B63" s="442">
        <v>1</v>
      </c>
      <c r="C63" s="443">
        <v>7</v>
      </c>
      <c r="D63" s="443">
        <v>0</v>
      </c>
      <c r="E63" s="444" t="s">
        <v>584</v>
      </c>
      <c r="F63" s="445" t="s">
        <v>584</v>
      </c>
      <c r="G63" s="446">
        <v>26454.400000000001</v>
      </c>
    </row>
    <row r="64" spans="1:7" s="82" customFormat="1">
      <c r="A64" s="447" t="s">
        <v>68</v>
      </c>
      <c r="B64" s="448">
        <v>1</v>
      </c>
      <c r="C64" s="449">
        <v>7</v>
      </c>
      <c r="D64" s="449">
        <v>2</v>
      </c>
      <c r="E64" s="450" t="s">
        <v>584</v>
      </c>
      <c r="F64" s="451" t="s">
        <v>584</v>
      </c>
      <c r="G64" s="452">
        <v>20500</v>
      </c>
    </row>
    <row r="65" spans="1:7" s="82" customFormat="1">
      <c r="A65" s="400" t="s">
        <v>86</v>
      </c>
      <c r="B65" s="399">
        <v>1</v>
      </c>
      <c r="C65" s="401">
        <v>7</v>
      </c>
      <c r="D65" s="401">
        <v>2</v>
      </c>
      <c r="E65" s="402" t="s">
        <v>258</v>
      </c>
      <c r="F65" s="403" t="s">
        <v>584</v>
      </c>
      <c r="G65" s="404">
        <v>20500</v>
      </c>
    </row>
    <row r="66" spans="1:7" s="87" customFormat="1">
      <c r="A66" s="453" t="s">
        <v>64</v>
      </c>
      <c r="B66" s="454">
        <v>1</v>
      </c>
      <c r="C66" s="455">
        <v>7</v>
      </c>
      <c r="D66" s="455">
        <v>2</v>
      </c>
      <c r="E66" s="456" t="s">
        <v>681</v>
      </c>
      <c r="F66" s="457" t="s">
        <v>584</v>
      </c>
      <c r="G66" s="458">
        <v>20500</v>
      </c>
    </row>
    <row r="67" spans="1:7" s="82" customFormat="1">
      <c r="A67" s="400" t="s">
        <v>30</v>
      </c>
      <c r="B67" s="399">
        <v>1</v>
      </c>
      <c r="C67" s="401">
        <v>7</v>
      </c>
      <c r="D67" s="401">
        <v>2</v>
      </c>
      <c r="E67" s="402" t="s">
        <v>681</v>
      </c>
      <c r="F67" s="403" t="s">
        <v>4</v>
      </c>
      <c r="G67" s="404">
        <v>20500</v>
      </c>
    </row>
    <row r="68" spans="1:7" s="82" customFormat="1">
      <c r="A68" s="400" t="s">
        <v>88</v>
      </c>
      <c r="B68" s="399">
        <v>1</v>
      </c>
      <c r="C68" s="401">
        <v>7</v>
      </c>
      <c r="D68" s="401">
        <v>2</v>
      </c>
      <c r="E68" s="402" t="s">
        <v>681</v>
      </c>
      <c r="F68" s="403" t="s">
        <v>87</v>
      </c>
      <c r="G68" s="404">
        <v>20500</v>
      </c>
    </row>
    <row r="69" spans="1:7" s="9" customFormat="1">
      <c r="A69" s="400" t="s">
        <v>51</v>
      </c>
      <c r="B69" s="399">
        <v>1</v>
      </c>
      <c r="C69" s="401">
        <v>7</v>
      </c>
      <c r="D69" s="401">
        <v>5</v>
      </c>
      <c r="E69" s="402" t="s">
        <v>584</v>
      </c>
      <c r="F69" s="403" t="s">
        <v>584</v>
      </c>
      <c r="G69" s="404">
        <v>124</v>
      </c>
    </row>
    <row r="70" spans="1:7" s="2" customFormat="1">
      <c r="A70" s="400" t="s">
        <v>47</v>
      </c>
      <c r="B70" s="399">
        <v>1</v>
      </c>
      <c r="C70" s="401">
        <v>7</v>
      </c>
      <c r="D70" s="401">
        <v>5</v>
      </c>
      <c r="E70" s="402" t="s">
        <v>206</v>
      </c>
      <c r="F70" s="403" t="s">
        <v>584</v>
      </c>
      <c r="G70" s="404">
        <v>124</v>
      </c>
    </row>
    <row r="71" spans="1:7" s="9" customFormat="1" ht="13.95" customHeight="1">
      <c r="A71" s="400" t="s">
        <v>46</v>
      </c>
      <c r="B71" s="399">
        <v>1</v>
      </c>
      <c r="C71" s="401">
        <v>7</v>
      </c>
      <c r="D71" s="401">
        <v>5</v>
      </c>
      <c r="E71" s="402" t="s">
        <v>207</v>
      </c>
      <c r="F71" s="403" t="s">
        <v>584</v>
      </c>
      <c r="G71" s="404">
        <v>124</v>
      </c>
    </row>
    <row r="72" spans="1:7" s="2" customFormat="1">
      <c r="A72" s="400" t="s">
        <v>437</v>
      </c>
      <c r="B72" s="399">
        <v>1</v>
      </c>
      <c r="C72" s="401">
        <v>7</v>
      </c>
      <c r="D72" s="401">
        <v>5</v>
      </c>
      <c r="E72" s="402" t="s">
        <v>438</v>
      </c>
      <c r="F72" s="403" t="s">
        <v>584</v>
      </c>
      <c r="G72" s="404">
        <v>124</v>
      </c>
    </row>
    <row r="73" spans="1:7" s="9" customFormat="1">
      <c r="A73" s="453" t="s">
        <v>439</v>
      </c>
      <c r="B73" s="454">
        <v>1</v>
      </c>
      <c r="C73" s="455">
        <v>7</v>
      </c>
      <c r="D73" s="455">
        <v>5</v>
      </c>
      <c r="E73" s="456" t="s">
        <v>440</v>
      </c>
      <c r="F73" s="457" t="s">
        <v>584</v>
      </c>
      <c r="G73" s="458">
        <v>124</v>
      </c>
    </row>
    <row r="74" spans="1:7" s="2" customFormat="1">
      <c r="A74" s="400" t="s">
        <v>524</v>
      </c>
      <c r="B74" s="399">
        <v>1</v>
      </c>
      <c r="C74" s="401">
        <v>7</v>
      </c>
      <c r="D74" s="401">
        <v>5</v>
      </c>
      <c r="E74" s="402" t="s">
        <v>440</v>
      </c>
      <c r="F74" s="403" t="s">
        <v>20</v>
      </c>
      <c r="G74" s="404">
        <v>124</v>
      </c>
    </row>
    <row r="75" spans="1:7" s="2" customFormat="1">
      <c r="A75" s="400" t="s">
        <v>36</v>
      </c>
      <c r="B75" s="399">
        <v>1</v>
      </c>
      <c r="C75" s="401">
        <v>7</v>
      </c>
      <c r="D75" s="401">
        <v>5</v>
      </c>
      <c r="E75" s="402" t="s">
        <v>440</v>
      </c>
      <c r="F75" s="403" t="s">
        <v>19</v>
      </c>
      <c r="G75" s="404">
        <v>124</v>
      </c>
    </row>
    <row r="76" spans="1:7" s="2" customFormat="1">
      <c r="A76" s="400" t="s">
        <v>45</v>
      </c>
      <c r="B76" s="399">
        <v>1</v>
      </c>
      <c r="C76" s="401">
        <v>7</v>
      </c>
      <c r="D76" s="401">
        <v>7</v>
      </c>
      <c r="E76" s="402" t="s">
        <v>584</v>
      </c>
      <c r="F76" s="403" t="s">
        <v>584</v>
      </c>
      <c r="G76" s="404">
        <v>5830.4</v>
      </c>
    </row>
    <row r="77" spans="1:7" s="2" customFormat="1" ht="27.6">
      <c r="A77" s="400" t="s">
        <v>44</v>
      </c>
      <c r="B77" s="399">
        <v>1</v>
      </c>
      <c r="C77" s="401">
        <v>7</v>
      </c>
      <c r="D77" s="401">
        <v>7</v>
      </c>
      <c r="E77" s="402" t="s">
        <v>191</v>
      </c>
      <c r="F77" s="403" t="s">
        <v>584</v>
      </c>
      <c r="G77" s="404">
        <v>5830.4</v>
      </c>
    </row>
    <row r="78" spans="1:7" s="9" customFormat="1" ht="27.6">
      <c r="A78" s="400" t="s">
        <v>188</v>
      </c>
      <c r="B78" s="399">
        <v>1</v>
      </c>
      <c r="C78" s="401">
        <v>7</v>
      </c>
      <c r="D78" s="401">
        <v>7</v>
      </c>
      <c r="E78" s="402" t="s">
        <v>443</v>
      </c>
      <c r="F78" s="403" t="s">
        <v>584</v>
      </c>
      <c r="G78" s="404">
        <v>5830.4</v>
      </c>
    </row>
    <row r="79" spans="1:7" s="2" customFormat="1" ht="27.6">
      <c r="A79" s="400" t="s">
        <v>508</v>
      </c>
      <c r="B79" s="399">
        <v>1</v>
      </c>
      <c r="C79" s="401">
        <v>7</v>
      </c>
      <c r="D79" s="401">
        <v>7</v>
      </c>
      <c r="E79" s="402" t="s">
        <v>537</v>
      </c>
      <c r="F79" s="403" t="s">
        <v>584</v>
      </c>
      <c r="G79" s="404">
        <v>5830.4</v>
      </c>
    </row>
    <row r="80" spans="1:7" s="2" customFormat="1">
      <c r="A80" s="453" t="s">
        <v>1007</v>
      </c>
      <c r="B80" s="454">
        <v>1</v>
      </c>
      <c r="C80" s="455">
        <v>7</v>
      </c>
      <c r="D80" s="455">
        <v>7</v>
      </c>
      <c r="E80" s="456" t="s">
        <v>1008</v>
      </c>
      <c r="F80" s="457" t="s">
        <v>584</v>
      </c>
      <c r="G80" s="458">
        <v>930.4</v>
      </c>
    </row>
    <row r="81" spans="1:7" s="9" customFormat="1">
      <c r="A81" s="400" t="s">
        <v>30</v>
      </c>
      <c r="B81" s="399">
        <v>1</v>
      </c>
      <c r="C81" s="401">
        <v>7</v>
      </c>
      <c r="D81" s="401">
        <v>7</v>
      </c>
      <c r="E81" s="402" t="s">
        <v>1008</v>
      </c>
      <c r="F81" s="403" t="s">
        <v>4</v>
      </c>
      <c r="G81" s="404">
        <v>930.4</v>
      </c>
    </row>
    <row r="82" spans="1:7" s="2" customFormat="1">
      <c r="A82" s="400" t="s">
        <v>88</v>
      </c>
      <c r="B82" s="399">
        <v>1</v>
      </c>
      <c r="C82" s="401">
        <v>7</v>
      </c>
      <c r="D82" s="401">
        <v>7</v>
      </c>
      <c r="E82" s="402" t="s">
        <v>1008</v>
      </c>
      <c r="F82" s="403" t="s">
        <v>87</v>
      </c>
      <c r="G82" s="404">
        <v>930.4</v>
      </c>
    </row>
    <row r="83" spans="1:7" s="13" customFormat="1">
      <c r="A83" s="453" t="s">
        <v>538</v>
      </c>
      <c r="B83" s="454">
        <v>1</v>
      </c>
      <c r="C83" s="455">
        <v>7</v>
      </c>
      <c r="D83" s="455">
        <v>7</v>
      </c>
      <c r="E83" s="456" t="s">
        <v>539</v>
      </c>
      <c r="F83" s="457" t="s">
        <v>584</v>
      </c>
      <c r="G83" s="458">
        <v>4900</v>
      </c>
    </row>
    <row r="84" spans="1:7" s="2" customFormat="1">
      <c r="A84" s="400" t="s">
        <v>30</v>
      </c>
      <c r="B84" s="399">
        <v>1</v>
      </c>
      <c r="C84" s="401">
        <v>7</v>
      </c>
      <c r="D84" s="401">
        <v>7</v>
      </c>
      <c r="E84" s="402" t="s">
        <v>539</v>
      </c>
      <c r="F84" s="403" t="s">
        <v>4</v>
      </c>
      <c r="G84" s="404">
        <v>4900</v>
      </c>
    </row>
    <row r="85" spans="1:7" s="2" customFormat="1">
      <c r="A85" s="400" t="s">
        <v>88</v>
      </c>
      <c r="B85" s="399">
        <v>1</v>
      </c>
      <c r="C85" s="401">
        <v>7</v>
      </c>
      <c r="D85" s="401">
        <v>7</v>
      </c>
      <c r="E85" s="402" t="s">
        <v>539</v>
      </c>
      <c r="F85" s="403" t="s">
        <v>87</v>
      </c>
      <c r="G85" s="404">
        <v>4900</v>
      </c>
    </row>
    <row r="86" spans="1:7" s="2" customFormat="1" ht="27.6">
      <c r="A86" s="459" t="s">
        <v>1009</v>
      </c>
      <c r="B86" s="460">
        <v>8</v>
      </c>
      <c r="C86" s="461">
        <v>0</v>
      </c>
      <c r="D86" s="461">
        <v>0</v>
      </c>
      <c r="E86" s="462" t="s">
        <v>584</v>
      </c>
      <c r="F86" s="463" t="s">
        <v>584</v>
      </c>
      <c r="G86" s="464">
        <v>1268522.5</v>
      </c>
    </row>
    <row r="87" spans="1:7" s="9" customFormat="1" ht="13.95" customHeight="1">
      <c r="A87" s="441" t="s">
        <v>74</v>
      </c>
      <c r="B87" s="442">
        <v>8</v>
      </c>
      <c r="C87" s="443">
        <v>4</v>
      </c>
      <c r="D87" s="443">
        <v>0</v>
      </c>
      <c r="E87" s="444" t="s">
        <v>584</v>
      </c>
      <c r="F87" s="445" t="s">
        <v>584</v>
      </c>
      <c r="G87" s="446">
        <v>3280.2</v>
      </c>
    </row>
    <row r="88" spans="1:7" s="2" customFormat="1" ht="27.6" customHeight="1">
      <c r="A88" s="447" t="s">
        <v>73</v>
      </c>
      <c r="B88" s="448">
        <v>8</v>
      </c>
      <c r="C88" s="449">
        <v>4</v>
      </c>
      <c r="D88" s="449">
        <v>10</v>
      </c>
      <c r="E88" s="450" t="s">
        <v>584</v>
      </c>
      <c r="F88" s="451" t="s">
        <v>584</v>
      </c>
      <c r="G88" s="452">
        <v>3280.2</v>
      </c>
    </row>
    <row r="89" spans="1:7" s="9" customFormat="1">
      <c r="A89" s="400" t="s">
        <v>47</v>
      </c>
      <c r="B89" s="399">
        <v>8</v>
      </c>
      <c r="C89" s="401">
        <v>4</v>
      </c>
      <c r="D89" s="401">
        <v>10</v>
      </c>
      <c r="E89" s="402" t="s">
        <v>206</v>
      </c>
      <c r="F89" s="403" t="s">
        <v>584</v>
      </c>
      <c r="G89" s="404">
        <v>3280.2</v>
      </c>
    </row>
    <row r="90" spans="1:7" s="2" customFormat="1" ht="27.6">
      <c r="A90" s="400" t="s">
        <v>72</v>
      </c>
      <c r="B90" s="399">
        <v>8</v>
      </c>
      <c r="C90" s="401">
        <v>4</v>
      </c>
      <c r="D90" s="401">
        <v>10</v>
      </c>
      <c r="E90" s="402" t="s">
        <v>298</v>
      </c>
      <c r="F90" s="403" t="s">
        <v>584</v>
      </c>
      <c r="G90" s="404">
        <v>3280.2</v>
      </c>
    </row>
    <row r="91" spans="1:7" s="2" customFormat="1" ht="27.6">
      <c r="A91" s="400" t="s">
        <v>299</v>
      </c>
      <c r="B91" s="399">
        <v>8</v>
      </c>
      <c r="C91" s="401">
        <v>4</v>
      </c>
      <c r="D91" s="401">
        <v>10</v>
      </c>
      <c r="E91" s="402" t="s">
        <v>300</v>
      </c>
      <c r="F91" s="403" t="s">
        <v>584</v>
      </c>
      <c r="G91" s="404">
        <v>649.4</v>
      </c>
    </row>
    <row r="92" spans="1:7" s="9" customFormat="1" ht="27.6">
      <c r="A92" s="453" t="s">
        <v>93</v>
      </c>
      <c r="B92" s="454">
        <v>8</v>
      </c>
      <c r="C92" s="455">
        <v>4</v>
      </c>
      <c r="D92" s="455">
        <v>10</v>
      </c>
      <c r="E92" s="456" t="s">
        <v>301</v>
      </c>
      <c r="F92" s="457" t="s">
        <v>584</v>
      </c>
      <c r="G92" s="458">
        <v>649.4</v>
      </c>
    </row>
    <row r="93" spans="1:7" s="9" customFormat="1">
      <c r="A93" s="400" t="s">
        <v>524</v>
      </c>
      <c r="B93" s="399">
        <v>8</v>
      </c>
      <c r="C93" s="401">
        <v>4</v>
      </c>
      <c r="D93" s="401">
        <v>10</v>
      </c>
      <c r="E93" s="402" t="s">
        <v>301</v>
      </c>
      <c r="F93" s="403" t="s">
        <v>20</v>
      </c>
      <c r="G93" s="404">
        <v>649.4</v>
      </c>
    </row>
    <row r="94" spans="1:7" s="9" customFormat="1">
      <c r="A94" s="400" t="s">
        <v>36</v>
      </c>
      <c r="B94" s="399">
        <v>8</v>
      </c>
      <c r="C94" s="401">
        <v>4</v>
      </c>
      <c r="D94" s="401">
        <v>10</v>
      </c>
      <c r="E94" s="402" t="s">
        <v>301</v>
      </c>
      <c r="F94" s="403" t="s">
        <v>19</v>
      </c>
      <c r="G94" s="404">
        <v>649.4</v>
      </c>
    </row>
    <row r="95" spans="1:7" s="2" customFormat="1" ht="41.4">
      <c r="A95" s="400" t="s">
        <v>619</v>
      </c>
      <c r="B95" s="399">
        <v>8</v>
      </c>
      <c r="C95" s="401">
        <v>4</v>
      </c>
      <c r="D95" s="401">
        <v>10</v>
      </c>
      <c r="E95" s="402" t="s">
        <v>302</v>
      </c>
      <c r="F95" s="403" t="s">
        <v>584</v>
      </c>
      <c r="G95" s="404">
        <v>110.1</v>
      </c>
    </row>
    <row r="96" spans="1:7" s="2" customFormat="1" ht="27.6">
      <c r="A96" s="453" t="s">
        <v>137</v>
      </c>
      <c r="B96" s="454">
        <v>8</v>
      </c>
      <c r="C96" s="455">
        <v>4</v>
      </c>
      <c r="D96" s="455">
        <v>10</v>
      </c>
      <c r="E96" s="456" t="s">
        <v>303</v>
      </c>
      <c r="F96" s="457" t="s">
        <v>584</v>
      </c>
      <c r="G96" s="458">
        <v>110.1</v>
      </c>
    </row>
    <row r="97" spans="1:7" s="9" customFormat="1">
      <c r="A97" s="400" t="s">
        <v>524</v>
      </c>
      <c r="B97" s="399">
        <v>8</v>
      </c>
      <c r="C97" s="401">
        <v>4</v>
      </c>
      <c r="D97" s="401">
        <v>10</v>
      </c>
      <c r="E97" s="402" t="s">
        <v>303</v>
      </c>
      <c r="F97" s="403" t="s">
        <v>20</v>
      </c>
      <c r="G97" s="404">
        <v>110.1</v>
      </c>
    </row>
    <row r="98" spans="1:7" s="2" customFormat="1">
      <c r="A98" s="400" t="s">
        <v>36</v>
      </c>
      <c r="B98" s="399">
        <v>8</v>
      </c>
      <c r="C98" s="401">
        <v>4</v>
      </c>
      <c r="D98" s="401">
        <v>10</v>
      </c>
      <c r="E98" s="402" t="s">
        <v>303</v>
      </c>
      <c r="F98" s="403" t="s">
        <v>19</v>
      </c>
      <c r="G98" s="404">
        <v>110.1</v>
      </c>
    </row>
    <row r="99" spans="1:7" s="9" customFormat="1" ht="41.4">
      <c r="A99" s="400" t="s">
        <v>527</v>
      </c>
      <c r="B99" s="399">
        <v>8</v>
      </c>
      <c r="C99" s="401">
        <v>4</v>
      </c>
      <c r="D99" s="401">
        <v>10</v>
      </c>
      <c r="E99" s="402" t="s">
        <v>304</v>
      </c>
      <c r="F99" s="403" t="s">
        <v>584</v>
      </c>
      <c r="G99" s="404">
        <v>20.7</v>
      </c>
    </row>
    <row r="100" spans="1:7" s="2" customFormat="1" ht="27.6">
      <c r="A100" s="453" t="s">
        <v>137</v>
      </c>
      <c r="B100" s="454">
        <v>8</v>
      </c>
      <c r="C100" s="455">
        <v>4</v>
      </c>
      <c r="D100" s="455">
        <v>10</v>
      </c>
      <c r="E100" s="456" t="s">
        <v>305</v>
      </c>
      <c r="F100" s="457" t="s">
        <v>584</v>
      </c>
      <c r="G100" s="458">
        <v>20.7</v>
      </c>
    </row>
    <row r="101" spans="1:7" s="9" customFormat="1">
      <c r="A101" s="400" t="s">
        <v>524</v>
      </c>
      <c r="B101" s="399">
        <v>8</v>
      </c>
      <c r="C101" s="401">
        <v>4</v>
      </c>
      <c r="D101" s="401">
        <v>10</v>
      </c>
      <c r="E101" s="402" t="s">
        <v>305</v>
      </c>
      <c r="F101" s="403" t="s">
        <v>20</v>
      </c>
      <c r="G101" s="404">
        <v>20.7</v>
      </c>
    </row>
    <row r="102" spans="1:7" s="9" customFormat="1">
      <c r="A102" s="400" t="s">
        <v>36</v>
      </c>
      <c r="B102" s="399">
        <v>8</v>
      </c>
      <c r="C102" s="401">
        <v>4</v>
      </c>
      <c r="D102" s="401">
        <v>10</v>
      </c>
      <c r="E102" s="402" t="s">
        <v>305</v>
      </c>
      <c r="F102" s="403" t="s">
        <v>19</v>
      </c>
      <c r="G102" s="404">
        <v>20.7</v>
      </c>
    </row>
    <row r="103" spans="1:7" s="2" customFormat="1" ht="27.6">
      <c r="A103" s="400" t="s">
        <v>902</v>
      </c>
      <c r="B103" s="399">
        <v>8</v>
      </c>
      <c r="C103" s="401">
        <v>4</v>
      </c>
      <c r="D103" s="401">
        <v>10</v>
      </c>
      <c r="E103" s="402" t="s">
        <v>900</v>
      </c>
      <c r="F103" s="403" t="s">
        <v>584</v>
      </c>
      <c r="G103" s="404">
        <v>2500</v>
      </c>
    </row>
    <row r="104" spans="1:7" s="9" customFormat="1" ht="27.6">
      <c r="A104" s="453" t="s">
        <v>532</v>
      </c>
      <c r="B104" s="454">
        <v>8</v>
      </c>
      <c r="C104" s="455">
        <v>4</v>
      </c>
      <c r="D104" s="455">
        <v>10</v>
      </c>
      <c r="E104" s="456" t="s">
        <v>901</v>
      </c>
      <c r="F104" s="457" t="s">
        <v>584</v>
      </c>
      <c r="G104" s="458">
        <v>2500</v>
      </c>
    </row>
    <row r="105" spans="1:7" s="2" customFormat="1">
      <c r="A105" s="400" t="s">
        <v>524</v>
      </c>
      <c r="B105" s="399">
        <v>8</v>
      </c>
      <c r="C105" s="401">
        <v>4</v>
      </c>
      <c r="D105" s="401">
        <v>10</v>
      </c>
      <c r="E105" s="402" t="s">
        <v>901</v>
      </c>
      <c r="F105" s="403" t="s">
        <v>20</v>
      </c>
      <c r="G105" s="404">
        <v>2500</v>
      </c>
    </row>
    <row r="106" spans="1:7" s="9" customFormat="1" ht="15" customHeight="1">
      <c r="A106" s="400" t="s">
        <v>36</v>
      </c>
      <c r="B106" s="399">
        <v>8</v>
      </c>
      <c r="C106" s="401">
        <v>4</v>
      </c>
      <c r="D106" s="401">
        <v>10</v>
      </c>
      <c r="E106" s="402" t="s">
        <v>901</v>
      </c>
      <c r="F106" s="403" t="s">
        <v>19</v>
      </c>
      <c r="G106" s="404">
        <v>2500</v>
      </c>
    </row>
    <row r="107" spans="1:7" s="2" customFormat="1">
      <c r="A107" s="441" t="s">
        <v>75</v>
      </c>
      <c r="B107" s="442">
        <v>8</v>
      </c>
      <c r="C107" s="443">
        <v>7</v>
      </c>
      <c r="D107" s="443">
        <v>0</v>
      </c>
      <c r="E107" s="444" t="s">
        <v>584</v>
      </c>
      <c r="F107" s="445" t="s">
        <v>584</v>
      </c>
      <c r="G107" s="446">
        <v>1240610.3</v>
      </c>
    </row>
    <row r="108" spans="1:7" s="2" customFormat="1">
      <c r="A108" s="447" t="s">
        <v>71</v>
      </c>
      <c r="B108" s="448">
        <v>8</v>
      </c>
      <c r="C108" s="449">
        <v>7</v>
      </c>
      <c r="D108" s="449">
        <v>1</v>
      </c>
      <c r="E108" s="450" t="s">
        <v>584</v>
      </c>
      <c r="F108" s="451" t="s">
        <v>584</v>
      </c>
      <c r="G108" s="452">
        <v>455499.6</v>
      </c>
    </row>
    <row r="109" spans="1:7" s="9" customFormat="1" ht="27.6">
      <c r="A109" s="400" t="s">
        <v>67</v>
      </c>
      <c r="B109" s="399">
        <v>8</v>
      </c>
      <c r="C109" s="401">
        <v>7</v>
      </c>
      <c r="D109" s="401">
        <v>1</v>
      </c>
      <c r="E109" s="402" t="s">
        <v>275</v>
      </c>
      <c r="F109" s="403" t="s">
        <v>584</v>
      </c>
      <c r="G109" s="404">
        <v>276.39999999999998</v>
      </c>
    </row>
    <row r="110" spans="1:7" s="9" customFormat="1">
      <c r="A110" s="400" t="s">
        <v>66</v>
      </c>
      <c r="B110" s="399">
        <v>8</v>
      </c>
      <c r="C110" s="401">
        <v>7</v>
      </c>
      <c r="D110" s="401">
        <v>1</v>
      </c>
      <c r="E110" s="402" t="s">
        <v>387</v>
      </c>
      <c r="F110" s="403" t="s">
        <v>584</v>
      </c>
      <c r="G110" s="404">
        <v>276.39999999999998</v>
      </c>
    </row>
    <row r="111" spans="1:7" s="2" customFormat="1">
      <c r="A111" s="400" t="s">
        <v>498</v>
      </c>
      <c r="B111" s="399">
        <v>8</v>
      </c>
      <c r="C111" s="401">
        <v>7</v>
      </c>
      <c r="D111" s="401">
        <v>1</v>
      </c>
      <c r="E111" s="402" t="s">
        <v>388</v>
      </c>
      <c r="F111" s="403" t="s">
        <v>584</v>
      </c>
      <c r="G111" s="404">
        <v>91.8</v>
      </c>
    </row>
    <row r="112" spans="1:7" s="2" customFormat="1" ht="20.25" customHeight="1">
      <c r="A112" s="453" t="s">
        <v>389</v>
      </c>
      <c r="B112" s="454">
        <v>8</v>
      </c>
      <c r="C112" s="455">
        <v>7</v>
      </c>
      <c r="D112" s="455">
        <v>1</v>
      </c>
      <c r="E112" s="456" t="s">
        <v>390</v>
      </c>
      <c r="F112" s="457" t="s">
        <v>584</v>
      </c>
      <c r="G112" s="458">
        <v>91.8</v>
      </c>
    </row>
    <row r="113" spans="1:7" s="2" customFormat="1" ht="27.6">
      <c r="A113" s="400" t="s">
        <v>27</v>
      </c>
      <c r="B113" s="399">
        <v>8</v>
      </c>
      <c r="C113" s="401">
        <v>7</v>
      </c>
      <c r="D113" s="401">
        <v>1</v>
      </c>
      <c r="E113" s="402" t="s">
        <v>390</v>
      </c>
      <c r="F113" s="403" t="s">
        <v>5</v>
      </c>
      <c r="G113" s="404">
        <v>91.8</v>
      </c>
    </row>
    <row r="114" spans="1:7" s="9" customFormat="1">
      <c r="A114" s="400" t="s">
        <v>26</v>
      </c>
      <c r="B114" s="399">
        <v>8</v>
      </c>
      <c r="C114" s="401">
        <v>7</v>
      </c>
      <c r="D114" s="401">
        <v>1</v>
      </c>
      <c r="E114" s="402" t="s">
        <v>390</v>
      </c>
      <c r="F114" s="403" t="s">
        <v>6</v>
      </c>
      <c r="G114" s="404">
        <v>68</v>
      </c>
    </row>
    <row r="115" spans="1:7" s="2" customFormat="1">
      <c r="A115" s="400" t="s">
        <v>41</v>
      </c>
      <c r="B115" s="399">
        <v>8</v>
      </c>
      <c r="C115" s="401">
        <v>7</v>
      </c>
      <c r="D115" s="401">
        <v>1</v>
      </c>
      <c r="E115" s="402" t="s">
        <v>390</v>
      </c>
      <c r="F115" s="403" t="s">
        <v>40</v>
      </c>
      <c r="G115" s="404">
        <v>23.8</v>
      </c>
    </row>
    <row r="116" spans="1:7" s="2" customFormat="1" ht="27.6">
      <c r="A116" s="400" t="s">
        <v>391</v>
      </c>
      <c r="B116" s="399">
        <v>8</v>
      </c>
      <c r="C116" s="401">
        <v>7</v>
      </c>
      <c r="D116" s="401">
        <v>1</v>
      </c>
      <c r="E116" s="402" t="s">
        <v>392</v>
      </c>
      <c r="F116" s="403" t="s">
        <v>584</v>
      </c>
      <c r="G116" s="404">
        <v>184.6</v>
      </c>
    </row>
    <row r="117" spans="1:7" s="9" customFormat="1">
      <c r="A117" s="453" t="s">
        <v>393</v>
      </c>
      <c r="B117" s="454">
        <v>8</v>
      </c>
      <c r="C117" s="455">
        <v>7</v>
      </c>
      <c r="D117" s="455">
        <v>1</v>
      </c>
      <c r="E117" s="456" t="s">
        <v>394</v>
      </c>
      <c r="F117" s="457" t="s">
        <v>584</v>
      </c>
      <c r="G117" s="458">
        <v>184.6</v>
      </c>
    </row>
    <row r="118" spans="1:7" s="2" customFormat="1" ht="27.6">
      <c r="A118" s="400" t="s">
        <v>27</v>
      </c>
      <c r="B118" s="399">
        <v>8</v>
      </c>
      <c r="C118" s="401">
        <v>7</v>
      </c>
      <c r="D118" s="401">
        <v>1</v>
      </c>
      <c r="E118" s="402" t="s">
        <v>394</v>
      </c>
      <c r="F118" s="403" t="s">
        <v>5</v>
      </c>
      <c r="G118" s="404">
        <v>184.6</v>
      </c>
    </row>
    <row r="119" spans="1:7" s="2" customFormat="1">
      <c r="A119" s="400" t="s">
        <v>26</v>
      </c>
      <c r="B119" s="399">
        <v>8</v>
      </c>
      <c r="C119" s="401">
        <v>7</v>
      </c>
      <c r="D119" s="401">
        <v>1</v>
      </c>
      <c r="E119" s="402" t="s">
        <v>394</v>
      </c>
      <c r="F119" s="403" t="s">
        <v>6</v>
      </c>
      <c r="G119" s="404">
        <v>98.4</v>
      </c>
    </row>
    <row r="120" spans="1:7" s="2" customFormat="1">
      <c r="A120" s="400" t="s">
        <v>41</v>
      </c>
      <c r="B120" s="399">
        <v>8</v>
      </c>
      <c r="C120" s="401">
        <v>7</v>
      </c>
      <c r="D120" s="401">
        <v>1</v>
      </c>
      <c r="E120" s="402" t="s">
        <v>394</v>
      </c>
      <c r="F120" s="403" t="s">
        <v>40</v>
      </c>
      <c r="G120" s="404">
        <v>86.2</v>
      </c>
    </row>
    <row r="121" spans="1:7" s="9" customFormat="1" ht="27.6">
      <c r="A121" s="400" t="s">
        <v>23</v>
      </c>
      <c r="B121" s="399">
        <v>8</v>
      </c>
      <c r="C121" s="401">
        <v>7</v>
      </c>
      <c r="D121" s="401">
        <v>1</v>
      </c>
      <c r="E121" s="402" t="s">
        <v>199</v>
      </c>
      <c r="F121" s="403" t="s">
        <v>584</v>
      </c>
      <c r="G121" s="404">
        <v>451423.2</v>
      </c>
    </row>
    <row r="122" spans="1:7" s="2" customFormat="1">
      <c r="A122" s="400" t="s">
        <v>22</v>
      </c>
      <c r="B122" s="399">
        <v>8</v>
      </c>
      <c r="C122" s="401">
        <v>7</v>
      </c>
      <c r="D122" s="401">
        <v>1</v>
      </c>
      <c r="E122" s="402" t="s">
        <v>374</v>
      </c>
      <c r="F122" s="403" t="s">
        <v>584</v>
      </c>
      <c r="G122" s="404">
        <v>451423.2</v>
      </c>
    </row>
    <row r="123" spans="1:7" s="2" customFormat="1" ht="41.4">
      <c r="A123" s="400" t="s">
        <v>375</v>
      </c>
      <c r="B123" s="399">
        <v>8</v>
      </c>
      <c r="C123" s="401">
        <v>7</v>
      </c>
      <c r="D123" s="401">
        <v>1</v>
      </c>
      <c r="E123" s="402" t="s">
        <v>376</v>
      </c>
      <c r="F123" s="403" t="s">
        <v>584</v>
      </c>
      <c r="G123" s="404">
        <v>451423.2</v>
      </c>
    </row>
    <row r="124" spans="1:7" s="2" customFormat="1">
      <c r="A124" s="453" t="s">
        <v>502</v>
      </c>
      <c r="B124" s="454">
        <v>8</v>
      </c>
      <c r="C124" s="455">
        <v>7</v>
      </c>
      <c r="D124" s="455">
        <v>1</v>
      </c>
      <c r="E124" s="456" t="s">
        <v>377</v>
      </c>
      <c r="F124" s="457" t="s">
        <v>584</v>
      </c>
      <c r="G124" s="458">
        <v>93838.2</v>
      </c>
    </row>
    <row r="125" spans="1:7" s="9" customFormat="1" ht="27.6">
      <c r="A125" s="400" t="s">
        <v>27</v>
      </c>
      <c r="B125" s="399">
        <v>8</v>
      </c>
      <c r="C125" s="401">
        <v>7</v>
      </c>
      <c r="D125" s="401">
        <v>1</v>
      </c>
      <c r="E125" s="402" t="s">
        <v>377</v>
      </c>
      <c r="F125" s="403" t="s">
        <v>5</v>
      </c>
      <c r="G125" s="404">
        <v>93838.2</v>
      </c>
    </row>
    <row r="126" spans="1:7" s="2" customFormat="1">
      <c r="A126" s="400" t="s">
        <v>26</v>
      </c>
      <c r="B126" s="399">
        <v>8</v>
      </c>
      <c r="C126" s="401">
        <v>7</v>
      </c>
      <c r="D126" s="401">
        <v>1</v>
      </c>
      <c r="E126" s="402" t="s">
        <v>377</v>
      </c>
      <c r="F126" s="403" t="s">
        <v>6</v>
      </c>
      <c r="G126" s="404">
        <v>55909.4</v>
      </c>
    </row>
    <row r="127" spans="1:7" s="9" customFormat="1">
      <c r="A127" s="400" t="s">
        <v>41</v>
      </c>
      <c r="B127" s="399">
        <v>8</v>
      </c>
      <c r="C127" s="401">
        <v>7</v>
      </c>
      <c r="D127" s="401">
        <v>1</v>
      </c>
      <c r="E127" s="402" t="s">
        <v>377</v>
      </c>
      <c r="F127" s="403" t="s">
        <v>40</v>
      </c>
      <c r="G127" s="404">
        <v>37928.800000000003</v>
      </c>
    </row>
    <row r="128" spans="1:7" s="2" customFormat="1">
      <c r="A128" s="453" t="s">
        <v>35</v>
      </c>
      <c r="B128" s="454">
        <v>8</v>
      </c>
      <c r="C128" s="455">
        <v>7</v>
      </c>
      <c r="D128" s="455">
        <v>1</v>
      </c>
      <c r="E128" s="456" t="s">
        <v>378</v>
      </c>
      <c r="F128" s="457" t="s">
        <v>584</v>
      </c>
      <c r="G128" s="458">
        <v>48560</v>
      </c>
    </row>
    <row r="129" spans="1:7" s="9" customFormat="1" ht="56.25" customHeight="1">
      <c r="A129" s="400" t="s">
        <v>27</v>
      </c>
      <c r="B129" s="399">
        <v>8</v>
      </c>
      <c r="C129" s="401">
        <v>7</v>
      </c>
      <c r="D129" s="401">
        <v>1</v>
      </c>
      <c r="E129" s="402" t="s">
        <v>378</v>
      </c>
      <c r="F129" s="403" t="s">
        <v>5</v>
      </c>
      <c r="G129" s="404">
        <v>48560</v>
      </c>
    </row>
    <row r="130" spans="1:7" s="2" customFormat="1">
      <c r="A130" s="400" t="s">
        <v>26</v>
      </c>
      <c r="B130" s="399">
        <v>8</v>
      </c>
      <c r="C130" s="401">
        <v>7</v>
      </c>
      <c r="D130" s="401">
        <v>1</v>
      </c>
      <c r="E130" s="402" t="s">
        <v>378</v>
      </c>
      <c r="F130" s="403" t="s">
        <v>6</v>
      </c>
      <c r="G130" s="404">
        <v>26271</v>
      </c>
    </row>
    <row r="131" spans="1:7" s="2" customFormat="1">
      <c r="A131" s="400" t="s">
        <v>41</v>
      </c>
      <c r="B131" s="399">
        <v>8</v>
      </c>
      <c r="C131" s="401">
        <v>7</v>
      </c>
      <c r="D131" s="401">
        <v>1</v>
      </c>
      <c r="E131" s="402" t="s">
        <v>378</v>
      </c>
      <c r="F131" s="403" t="s">
        <v>40</v>
      </c>
      <c r="G131" s="404">
        <v>22289</v>
      </c>
    </row>
    <row r="132" spans="1:7" s="9" customFormat="1" ht="69">
      <c r="A132" s="453" t="s">
        <v>70</v>
      </c>
      <c r="B132" s="454">
        <v>8</v>
      </c>
      <c r="C132" s="455">
        <v>7</v>
      </c>
      <c r="D132" s="455">
        <v>1</v>
      </c>
      <c r="E132" s="456" t="s">
        <v>379</v>
      </c>
      <c r="F132" s="457" t="s">
        <v>584</v>
      </c>
      <c r="G132" s="458">
        <v>307025</v>
      </c>
    </row>
    <row r="133" spans="1:7" s="9" customFormat="1" ht="27.6">
      <c r="A133" s="400" t="s">
        <v>27</v>
      </c>
      <c r="B133" s="399">
        <v>8</v>
      </c>
      <c r="C133" s="401">
        <v>7</v>
      </c>
      <c r="D133" s="401">
        <v>1</v>
      </c>
      <c r="E133" s="402" t="s">
        <v>379</v>
      </c>
      <c r="F133" s="403" t="s">
        <v>5</v>
      </c>
      <c r="G133" s="404">
        <v>307025</v>
      </c>
    </row>
    <row r="134" spans="1:7" s="2" customFormat="1">
      <c r="A134" s="400" t="s">
        <v>26</v>
      </c>
      <c r="B134" s="399">
        <v>8</v>
      </c>
      <c r="C134" s="401">
        <v>7</v>
      </c>
      <c r="D134" s="401">
        <v>1</v>
      </c>
      <c r="E134" s="402" t="s">
        <v>379</v>
      </c>
      <c r="F134" s="403" t="s">
        <v>6</v>
      </c>
      <c r="G134" s="404">
        <v>169709</v>
      </c>
    </row>
    <row r="135" spans="1:7" s="2" customFormat="1">
      <c r="A135" s="400" t="s">
        <v>41</v>
      </c>
      <c r="B135" s="399">
        <v>8</v>
      </c>
      <c r="C135" s="401">
        <v>7</v>
      </c>
      <c r="D135" s="401">
        <v>1</v>
      </c>
      <c r="E135" s="402" t="s">
        <v>379</v>
      </c>
      <c r="F135" s="403" t="s">
        <v>40</v>
      </c>
      <c r="G135" s="404">
        <v>137316</v>
      </c>
    </row>
    <row r="136" spans="1:7" s="2" customFormat="1">
      <c r="A136" s="453" t="s">
        <v>69</v>
      </c>
      <c r="B136" s="454">
        <v>8</v>
      </c>
      <c r="C136" s="455">
        <v>7</v>
      </c>
      <c r="D136" s="455">
        <v>1</v>
      </c>
      <c r="E136" s="456" t="s">
        <v>380</v>
      </c>
      <c r="F136" s="457" t="s">
        <v>584</v>
      </c>
      <c r="G136" s="458">
        <v>2000</v>
      </c>
    </row>
    <row r="137" spans="1:7" s="2" customFormat="1" ht="27.6">
      <c r="A137" s="400" t="s">
        <v>27</v>
      </c>
      <c r="B137" s="399">
        <v>8</v>
      </c>
      <c r="C137" s="401">
        <v>7</v>
      </c>
      <c r="D137" s="401">
        <v>1</v>
      </c>
      <c r="E137" s="402" t="s">
        <v>380</v>
      </c>
      <c r="F137" s="403" t="s">
        <v>5</v>
      </c>
      <c r="G137" s="404">
        <v>2000</v>
      </c>
    </row>
    <row r="138" spans="1:7" s="9" customFormat="1">
      <c r="A138" s="400" t="s">
        <v>26</v>
      </c>
      <c r="B138" s="399">
        <v>8</v>
      </c>
      <c r="C138" s="401">
        <v>7</v>
      </c>
      <c r="D138" s="401">
        <v>1</v>
      </c>
      <c r="E138" s="402" t="s">
        <v>380</v>
      </c>
      <c r="F138" s="403" t="s">
        <v>6</v>
      </c>
      <c r="G138" s="404">
        <v>800</v>
      </c>
    </row>
    <row r="139" spans="1:7" s="2" customFormat="1">
      <c r="A139" s="400" t="s">
        <v>41</v>
      </c>
      <c r="B139" s="399">
        <v>8</v>
      </c>
      <c r="C139" s="401">
        <v>7</v>
      </c>
      <c r="D139" s="401">
        <v>1</v>
      </c>
      <c r="E139" s="402" t="s">
        <v>380</v>
      </c>
      <c r="F139" s="403" t="s">
        <v>40</v>
      </c>
      <c r="G139" s="404">
        <v>1200</v>
      </c>
    </row>
    <row r="140" spans="1:7" s="9" customFormat="1">
      <c r="A140" s="400" t="s">
        <v>58</v>
      </c>
      <c r="B140" s="399">
        <v>8</v>
      </c>
      <c r="C140" s="401">
        <v>7</v>
      </c>
      <c r="D140" s="401">
        <v>1</v>
      </c>
      <c r="E140" s="402" t="s">
        <v>229</v>
      </c>
      <c r="F140" s="403" t="s">
        <v>584</v>
      </c>
      <c r="G140" s="404">
        <v>3300</v>
      </c>
    </row>
    <row r="141" spans="1:7" s="9" customFormat="1">
      <c r="A141" s="400" t="s">
        <v>57</v>
      </c>
      <c r="B141" s="399">
        <v>8</v>
      </c>
      <c r="C141" s="401">
        <v>7</v>
      </c>
      <c r="D141" s="401">
        <v>1</v>
      </c>
      <c r="E141" s="402" t="s">
        <v>294</v>
      </c>
      <c r="F141" s="403" t="s">
        <v>584</v>
      </c>
      <c r="G141" s="404">
        <v>3300</v>
      </c>
    </row>
    <row r="142" spans="1:7" s="9" customFormat="1" ht="27.6">
      <c r="A142" s="400" t="s">
        <v>381</v>
      </c>
      <c r="B142" s="399">
        <v>8</v>
      </c>
      <c r="C142" s="401">
        <v>7</v>
      </c>
      <c r="D142" s="401">
        <v>1</v>
      </c>
      <c r="E142" s="402" t="s">
        <v>382</v>
      </c>
      <c r="F142" s="403" t="s">
        <v>584</v>
      </c>
      <c r="G142" s="404">
        <v>3300</v>
      </c>
    </row>
    <row r="143" spans="1:7" s="9" customFormat="1">
      <c r="A143" s="453" t="s">
        <v>55</v>
      </c>
      <c r="B143" s="454">
        <v>8</v>
      </c>
      <c r="C143" s="455">
        <v>7</v>
      </c>
      <c r="D143" s="455">
        <v>1</v>
      </c>
      <c r="E143" s="456" t="s">
        <v>383</v>
      </c>
      <c r="F143" s="457" t="s">
        <v>584</v>
      </c>
      <c r="G143" s="458">
        <v>3300</v>
      </c>
    </row>
    <row r="144" spans="1:7" s="9" customFormat="1" ht="27.6">
      <c r="A144" s="400" t="s">
        <v>27</v>
      </c>
      <c r="B144" s="399">
        <v>8</v>
      </c>
      <c r="C144" s="401">
        <v>7</v>
      </c>
      <c r="D144" s="401">
        <v>1</v>
      </c>
      <c r="E144" s="402" t="s">
        <v>383</v>
      </c>
      <c r="F144" s="403" t="s">
        <v>5</v>
      </c>
      <c r="G144" s="404">
        <v>3300</v>
      </c>
    </row>
    <row r="145" spans="1:7" s="9" customFormat="1">
      <c r="A145" s="400" t="s">
        <v>26</v>
      </c>
      <c r="B145" s="399">
        <v>8</v>
      </c>
      <c r="C145" s="401">
        <v>7</v>
      </c>
      <c r="D145" s="401">
        <v>1</v>
      </c>
      <c r="E145" s="402" t="s">
        <v>383</v>
      </c>
      <c r="F145" s="403" t="s">
        <v>6</v>
      </c>
      <c r="G145" s="404">
        <v>3300</v>
      </c>
    </row>
    <row r="146" spans="1:7" s="9" customFormat="1">
      <c r="A146" s="400" t="s">
        <v>86</v>
      </c>
      <c r="B146" s="399">
        <v>8</v>
      </c>
      <c r="C146" s="401">
        <v>7</v>
      </c>
      <c r="D146" s="401">
        <v>1</v>
      </c>
      <c r="E146" s="402" t="s">
        <v>258</v>
      </c>
      <c r="F146" s="403" t="s">
        <v>584</v>
      </c>
      <c r="G146" s="404">
        <v>500</v>
      </c>
    </row>
    <row r="147" spans="1:7" s="9" customFormat="1">
      <c r="A147" s="453" t="s">
        <v>682</v>
      </c>
      <c r="B147" s="454">
        <v>8</v>
      </c>
      <c r="C147" s="455">
        <v>7</v>
      </c>
      <c r="D147" s="455">
        <v>1</v>
      </c>
      <c r="E147" s="456" t="s">
        <v>683</v>
      </c>
      <c r="F147" s="457" t="s">
        <v>584</v>
      </c>
      <c r="G147" s="458">
        <v>500</v>
      </c>
    </row>
    <row r="148" spans="1:7" s="2" customFormat="1" ht="15.75" customHeight="1">
      <c r="A148" s="400" t="s">
        <v>524</v>
      </c>
      <c r="B148" s="399">
        <v>8</v>
      </c>
      <c r="C148" s="401">
        <v>7</v>
      </c>
      <c r="D148" s="401">
        <v>1</v>
      </c>
      <c r="E148" s="402" t="s">
        <v>683</v>
      </c>
      <c r="F148" s="403" t="s">
        <v>20</v>
      </c>
      <c r="G148" s="404">
        <v>500</v>
      </c>
    </row>
    <row r="149" spans="1:7" s="2" customFormat="1">
      <c r="A149" s="400" t="s">
        <v>36</v>
      </c>
      <c r="B149" s="399">
        <v>8</v>
      </c>
      <c r="C149" s="401">
        <v>7</v>
      </c>
      <c r="D149" s="401">
        <v>1</v>
      </c>
      <c r="E149" s="402" t="s">
        <v>683</v>
      </c>
      <c r="F149" s="403" t="s">
        <v>19</v>
      </c>
      <c r="G149" s="404">
        <v>500</v>
      </c>
    </row>
    <row r="150" spans="1:7" s="2" customFormat="1" ht="21" customHeight="1">
      <c r="A150" s="447" t="s">
        <v>68</v>
      </c>
      <c r="B150" s="448">
        <v>8</v>
      </c>
      <c r="C150" s="449">
        <v>7</v>
      </c>
      <c r="D150" s="449">
        <v>2</v>
      </c>
      <c r="E150" s="450" t="s">
        <v>584</v>
      </c>
      <c r="F150" s="451" t="s">
        <v>584</v>
      </c>
      <c r="G150" s="452">
        <v>730090.5</v>
      </c>
    </row>
    <row r="151" spans="1:7" s="9" customFormat="1" ht="27.6">
      <c r="A151" s="400" t="s">
        <v>67</v>
      </c>
      <c r="B151" s="399">
        <v>8</v>
      </c>
      <c r="C151" s="401">
        <v>7</v>
      </c>
      <c r="D151" s="401">
        <v>2</v>
      </c>
      <c r="E151" s="402" t="s">
        <v>275</v>
      </c>
      <c r="F151" s="403" t="s">
        <v>584</v>
      </c>
      <c r="G151" s="404">
        <v>460.2</v>
      </c>
    </row>
    <row r="152" spans="1:7" s="2" customFormat="1">
      <c r="A152" s="400" t="s">
        <v>66</v>
      </c>
      <c r="B152" s="399">
        <v>8</v>
      </c>
      <c r="C152" s="401">
        <v>7</v>
      </c>
      <c r="D152" s="401">
        <v>2</v>
      </c>
      <c r="E152" s="402" t="s">
        <v>387</v>
      </c>
      <c r="F152" s="403" t="s">
        <v>584</v>
      </c>
      <c r="G152" s="404">
        <v>460.2</v>
      </c>
    </row>
    <row r="153" spans="1:7" s="2" customFormat="1">
      <c r="A153" s="400" t="s">
        <v>498</v>
      </c>
      <c r="B153" s="399">
        <v>8</v>
      </c>
      <c r="C153" s="401">
        <v>7</v>
      </c>
      <c r="D153" s="401">
        <v>2</v>
      </c>
      <c r="E153" s="402" t="s">
        <v>388</v>
      </c>
      <c r="F153" s="403" t="s">
        <v>584</v>
      </c>
      <c r="G153" s="404">
        <v>154.80000000000001</v>
      </c>
    </row>
    <row r="154" spans="1:7" s="9" customFormat="1">
      <c r="A154" s="453" t="s">
        <v>389</v>
      </c>
      <c r="B154" s="454">
        <v>8</v>
      </c>
      <c r="C154" s="455">
        <v>7</v>
      </c>
      <c r="D154" s="455">
        <v>2</v>
      </c>
      <c r="E154" s="456" t="s">
        <v>390</v>
      </c>
      <c r="F154" s="457" t="s">
        <v>584</v>
      </c>
      <c r="G154" s="458">
        <v>154.80000000000001</v>
      </c>
    </row>
    <row r="155" spans="1:7" s="2" customFormat="1" ht="27.6">
      <c r="A155" s="400" t="s">
        <v>27</v>
      </c>
      <c r="B155" s="399">
        <v>8</v>
      </c>
      <c r="C155" s="401">
        <v>7</v>
      </c>
      <c r="D155" s="401">
        <v>2</v>
      </c>
      <c r="E155" s="402" t="s">
        <v>390</v>
      </c>
      <c r="F155" s="403" t="s">
        <v>5</v>
      </c>
      <c r="G155" s="404">
        <v>154.80000000000001</v>
      </c>
    </row>
    <row r="156" spans="1:7" s="9" customFormat="1">
      <c r="A156" s="400" t="s">
        <v>26</v>
      </c>
      <c r="B156" s="399">
        <v>8</v>
      </c>
      <c r="C156" s="401">
        <v>7</v>
      </c>
      <c r="D156" s="401">
        <v>2</v>
      </c>
      <c r="E156" s="402" t="s">
        <v>390</v>
      </c>
      <c r="F156" s="403" t="s">
        <v>6</v>
      </c>
      <c r="G156" s="404">
        <v>144.6</v>
      </c>
    </row>
    <row r="157" spans="1:7" s="2" customFormat="1">
      <c r="A157" s="400" t="s">
        <v>41</v>
      </c>
      <c r="B157" s="399">
        <v>8</v>
      </c>
      <c r="C157" s="401">
        <v>7</v>
      </c>
      <c r="D157" s="401">
        <v>2</v>
      </c>
      <c r="E157" s="402" t="s">
        <v>390</v>
      </c>
      <c r="F157" s="403" t="s">
        <v>40</v>
      </c>
      <c r="G157" s="404">
        <v>10.199999999999999</v>
      </c>
    </row>
    <row r="158" spans="1:7" s="2" customFormat="1" ht="27.6">
      <c r="A158" s="400" t="s">
        <v>391</v>
      </c>
      <c r="B158" s="399">
        <v>8</v>
      </c>
      <c r="C158" s="401">
        <v>7</v>
      </c>
      <c r="D158" s="401">
        <v>2</v>
      </c>
      <c r="E158" s="402" t="s">
        <v>392</v>
      </c>
      <c r="F158" s="403" t="s">
        <v>584</v>
      </c>
      <c r="G158" s="404">
        <v>305.39999999999998</v>
      </c>
    </row>
    <row r="159" spans="1:7" s="2" customFormat="1">
      <c r="A159" s="453" t="s">
        <v>393</v>
      </c>
      <c r="B159" s="454">
        <v>8</v>
      </c>
      <c r="C159" s="455">
        <v>7</v>
      </c>
      <c r="D159" s="455">
        <v>2</v>
      </c>
      <c r="E159" s="456" t="s">
        <v>394</v>
      </c>
      <c r="F159" s="457" t="s">
        <v>584</v>
      </c>
      <c r="G159" s="458">
        <v>305.39999999999998</v>
      </c>
    </row>
    <row r="160" spans="1:7" s="9" customFormat="1" ht="17.25" customHeight="1">
      <c r="A160" s="400" t="s">
        <v>27</v>
      </c>
      <c r="B160" s="399">
        <v>8</v>
      </c>
      <c r="C160" s="401">
        <v>7</v>
      </c>
      <c r="D160" s="401">
        <v>2</v>
      </c>
      <c r="E160" s="402" t="s">
        <v>394</v>
      </c>
      <c r="F160" s="403" t="s">
        <v>5</v>
      </c>
      <c r="G160" s="404">
        <v>305.39999999999998</v>
      </c>
    </row>
    <row r="161" spans="1:7" s="2" customFormat="1">
      <c r="A161" s="400" t="s">
        <v>26</v>
      </c>
      <c r="B161" s="399">
        <v>8</v>
      </c>
      <c r="C161" s="401">
        <v>7</v>
      </c>
      <c r="D161" s="401">
        <v>2</v>
      </c>
      <c r="E161" s="402" t="s">
        <v>394</v>
      </c>
      <c r="F161" s="403" t="s">
        <v>6</v>
      </c>
      <c r="G161" s="404">
        <v>258.5</v>
      </c>
    </row>
    <row r="162" spans="1:7" s="9" customFormat="1">
      <c r="A162" s="400" t="s">
        <v>41</v>
      </c>
      <c r="B162" s="399">
        <v>8</v>
      </c>
      <c r="C162" s="401">
        <v>7</v>
      </c>
      <c r="D162" s="401">
        <v>2</v>
      </c>
      <c r="E162" s="402" t="s">
        <v>394</v>
      </c>
      <c r="F162" s="403" t="s">
        <v>40</v>
      </c>
      <c r="G162" s="404">
        <v>46.9</v>
      </c>
    </row>
    <row r="163" spans="1:7" s="9" customFormat="1" ht="27.6">
      <c r="A163" s="400" t="s">
        <v>44</v>
      </c>
      <c r="B163" s="399">
        <v>8</v>
      </c>
      <c r="C163" s="401">
        <v>7</v>
      </c>
      <c r="D163" s="401">
        <v>2</v>
      </c>
      <c r="E163" s="402" t="s">
        <v>191</v>
      </c>
      <c r="F163" s="403" t="s">
        <v>584</v>
      </c>
      <c r="G163" s="404">
        <v>2700</v>
      </c>
    </row>
    <row r="164" spans="1:7" s="9" customFormat="1">
      <c r="A164" s="400" t="s">
        <v>65</v>
      </c>
      <c r="B164" s="399">
        <v>8</v>
      </c>
      <c r="C164" s="401">
        <v>7</v>
      </c>
      <c r="D164" s="401">
        <v>2</v>
      </c>
      <c r="E164" s="402" t="s">
        <v>192</v>
      </c>
      <c r="F164" s="403" t="s">
        <v>584</v>
      </c>
      <c r="G164" s="404">
        <v>2700</v>
      </c>
    </row>
    <row r="165" spans="1:7" s="2" customFormat="1" ht="41.4">
      <c r="A165" s="400" t="s">
        <v>193</v>
      </c>
      <c r="B165" s="399">
        <v>8</v>
      </c>
      <c r="C165" s="401">
        <v>7</v>
      </c>
      <c r="D165" s="401">
        <v>2</v>
      </c>
      <c r="E165" s="402" t="s">
        <v>194</v>
      </c>
      <c r="F165" s="403" t="s">
        <v>584</v>
      </c>
      <c r="G165" s="404">
        <v>2700</v>
      </c>
    </row>
    <row r="166" spans="1:7" s="9" customFormat="1">
      <c r="A166" s="453" t="s">
        <v>495</v>
      </c>
      <c r="B166" s="454">
        <v>8</v>
      </c>
      <c r="C166" s="455">
        <v>7</v>
      </c>
      <c r="D166" s="455">
        <v>2</v>
      </c>
      <c r="E166" s="456" t="s">
        <v>395</v>
      </c>
      <c r="F166" s="457" t="s">
        <v>584</v>
      </c>
      <c r="G166" s="458">
        <v>2700</v>
      </c>
    </row>
    <row r="167" spans="1:7" s="2" customFormat="1" ht="27.6">
      <c r="A167" s="400" t="s">
        <v>27</v>
      </c>
      <c r="B167" s="399">
        <v>8</v>
      </c>
      <c r="C167" s="401">
        <v>7</v>
      </c>
      <c r="D167" s="401">
        <v>2</v>
      </c>
      <c r="E167" s="402" t="s">
        <v>395</v>
      </c>
      <c r="F167" s="403" t="s">
        <v>5</v>
      </c>
      <c r="G167" s="404">
        <v>2700</v>
      </c>
    </row>
    <row r="168" spans="1:7" s="9" customFormat="1">
      <c r="A168" s="400" t="s">
        <v>26</v>
      </c>
      <c r="B168" s="399">
        <v>8</v>
      </c>
      <c r="C168" s="401">
        <v>7</v>
      </c>
      <c r="D168" s="401">
        <v>2</v>
      </c>
      <c r="E168" s="402" t="s">
        <v>395</v>
      </c>
      <c r="F168" s="403" t="s">
        <v>6</v>
      </c>
      <c r="G168" s="404">
        <v>2700</v>
      </c>
    </row>
    <row r="169" spans="1:7" s="9" customFormat="1" ht="27.6">
      <c r="A169" s="400" t="s">
        <v>23</v>
      </c>
      <c r="B169" s="399">
        <v>8</v>
      </c>
      <c r="C169" s="401">
        <v>7</v>
      </c>
      <c r="D169" s="401">
        <v>2</v>
      </c>
      <c r="E169" s="402" t="s">
        <v>199</v>
      </c>
      <c r="F169" s="403" t="s">
        <v>584</v>
      </c>
      <c r="G169" s="404">
        <v>723380.3</v>
      </c>
    </row>
    <row r="170" spans="1:7" s="2" customFormat="1">
      <c r="A170" s="400" t="s">
        <v>50</v>
      </c>
      <c r="B170" s="399">
        <v>8</v>
      </c>
      <c r="C170" s="401">
        <v>7</v>
      </c>
      <c r="D170" s="401">
        <v>2</v>
      </c>
      <c r="E170" s="402" t="s">
        <v>200</v>
      </c>
      <c r="F170" s="403" t="s">
        <v>584</v>
      </c>
      <c r="G170" s="404">
        <v>705231.9</v>
      </c>
    </row>
    <row r="171" spans="1:7" s="9" customFormat="1" ht="27.6">
      <c r="A171" s="400" t="s">
        <v>201</v>
      </c>
      <c r="B171" s="399">
        <v>8</v>
      </c>
      <c r="C171" s="401">
        <v>7</v>
      </c>
      <c r="D171" s="401">
        <v>2</v>
      </c>
      <c r="E171" s="402" t="s">
        <v>202</v>
      </c>
      <c r="F171" s="403" t="s">
        <v>584</v>
      </c>
      <c r="G171" s="404">
        <v>666174.9</v>
      </c>
    </row>
    <row r="172" spans="1:7" s="9" customFormat="1">
      <c r="A172" s="453" t="s">
        <v>502</v>
      </c>
      <c r="B172" s="454">
        <v>8</v>
      </c>
      <c r="C172" s="455">
        <v>7</v>
      </c>
      <c r="D172" s="455">
        <v>2</v>
      </c>
      <c r="E172" s="456" t="s">
        <v>404</v>
      </c>
      <c r="F172" s="457" t="s">
        <v>584</v>
      </c>
      <c r="G172" s="458">
        <v>2890.9</v>
      </c>
    </row>
    <row r="173" spans="1:7" s="2" customFormat="1" ht="27.6">
      <c r="A173" s="400" t="s">
        <v>27</v>
      </c>
      <c r="B173" s="399">
        <v>8</v>
      </c>
      <c r="C173" s="401">
        <v>7</v>
      </c>
      <c r="D173" s="401">
        <v>2</v>
      </c>
      <c r="E173" s="402" t="s">
        <v>404</v>
      </c>
      <c r="F173" s="403" t="s">
        <v>5</v>
      </c>
      <c r="G173" s="404">
        <v>2890.9</v>
      </c>
    </row>
    <row r="174" spans="1:7" s="9" customFormat="1">
      <c r="A174" s="400" t="s">
        <v>41</v>
      </c>
      <c r="B174" s="399">
        <v>8</v>
      </c>
      <c r="C174" s="401">
        <v>7</v>
      </c>
      <c r="D174" s="401">
        <v>2</v>
      </c>
      <c r="E174" s="402" t="s">
        <v>404</v>
      </c>
      <c r="F174" s="403" t="s">
        <v>40</v>
      </c>
      <c r="G174" s="404">
        <v>2890.9</v>
      </c>
    </row>
    <row r="175" spans="1:7" s="2" customFormat="1">
      <c r="A175" s="453" t="s">
        <v>35</v>
      </c>
      <c r="B175" s="454">
        <v>8</v>
      </c>
      <c r="C175" s="455">
        <v>7</v>
      </c>
      <c r="D175" s="455">
        <v>2</v>
      </c>
      <c r="E175" s="456" t="s">
        <v>405</v>
      </c>
      <c r="F175" s="457" t="s">
        <v>584</v>
      </c>
      <c r="G175" s="458">
        <v>71260</v>
      </c>
    </row>
    <row r="176" spans="1:7" s="9" customFormat="1" ht="27.6">
      <c r="A176" s="400" t="s">
        <v>27</v>
      </c>
      <c r="B176" s="399">
        <v>8</v>
      </c>
      <c r="C176" s="401">
        <v>7</v>
      </c>
      <c r="D176" s="401">
        <v>2</v>
      </c>
      <c r="E176" s="402" t="s">
        <v>405</v>
      </c>
      <c r="F176" s="403" t="s">
        <v>5</v>
      </c>
      <c r="G176" s="404">
        <v>71260</v>
      </c>
    </row>
    <row r="177" spans="1:7" s="2" customFormat="1">
      <c r="A177" s="400" t="s">
        <v>26</v>
      </c>
      <c r="B177" s="399">
        <v>8</v>
      </c>
      <c r="C177" s="401">
        <v>7</v>
      </c>
      <c r="D177" s="401">
        <v>2</v>
      </c>
      <c r="E177" s="402" t="s">
        <v>405</v>
      </c>
      <c r="F177" s="403" t="s">
        <v>6</v>
      </c>
      <c r="G177" s="404">
        <v>55334.1</v>
      </c>
    </row>
    <row r="178" spans="1:7" s="9" customFormat="1">
      <c r="A178" s="400" t="s">
        <v>41</v>
      </c>
      <c r="B178" s="399">
        <v>8</v>
      </c>
      <c r="C178" s="401">
        <v>7</v>
      </c>
      <c r="D178" s="401">
        <v>2</v>
      </c>
      <c r="E178" s="402" t="s">
        <v>405</v>
      </c>
      <c r="F178" s="403" t="s">
        <v>40</v>
      </c>
      <c r="G178" s="404">
        <v>15925.9</v>
      </c>
    </row>
    <row r="179" spans="1:7" s="2" customFormat="1">
      <c r="A179" s="453" t="s">
        <v>406</v>
      </c>
      <c r="B179" s="454">
        <v>8</v>
      </c>
      <c r="C179" s="455">
        <v>7</v>
      </c>
      <c r="D179" s="455">
        <v>2</v>
      </c>
      <c r="E179" s="456" t="s">
        <v>407</v>
      </c>
      <c r="F179" s="457" t="s">
        <v>584</v>
      </c>
      <c r="G179" s="458">
        <v>3000</v>
      </c>
    </row>
    <row r="180" spans="1:7" s="9" customFormat="1" ht="29.4" customHeight="1">
      <c r="A180" s="400" t="s">
        <v>27</v>
      </c>
      <c r="B180" s="399">
        <v>8</v>
      </c>
      <c r="C180" s="401">
        <v>7</v>
      </c>
      <c r="D180" s="401">
        <v>2</v>
      </c>
      <c r="E180" s="402" t="s">
        <v>407</v>
      </c>
      <c r="F180" s="403" t="s">
        <v>5</v>
      </c>
      <c r="G180" s="404">
        <v>3000</v>
      </c>
    </row>
    <row r="181" spans="1:7" s="9" customFormat="1">
      <c r="A181" s="400" t="s">
        <v>26</v>
      </c>
      <c r="B181" s="399">
        <v>8</v>
      </c>
      <c r="C181" s="401">
        <v>7</v>
      </c>
      <c r="D181" s="401">
        <v>2</v>
      </c>
      <c r="E181" s="402" t="s">
        <v>407</v>
      </c>
      <c r="F181" s="403" t="s">
        <v>6</v>
      </c>
      <c r="G181" s="404">
        <v>1270</v>
      </c>
    </row>
    <row r="182" spans="1:7" s="2" customFormat="1">
      <c r="A182" s="400" t="s">
        <v>41</v>
      </c>
      <c r="B182" s="399">
        <v>8</v>
      </c>
      <c r="C182" s="401">
        <v>7</v>
      </c>
      <c r="D182" s="401">
        <v>2</v>
      </c>
      <c r="E182" s="402" t="s">
        <v>407</v>
      </c>
      <c r="F182" s="403" t="s">
        <v>40</v>
      </c>
      <c r="G182" s="404">
        <v>1730</v>
      </c>
    </row>
    <row r="183" spans="1:7" s="9" customFormat="1" ht="69">
      <c r="A183" s="453" t="s">
        <v>63</v>
      </c>
      <c r="B183" s="454">
        <v>8</v>
      </c>
      <c r="C183" s="455">
        <v>7</v>
      </c>
      <c r="D183" s="455">
        <v>2</v>
      </c>
      <c r="E183" s="456" t="s">
        <v>408</v>
      </c>
      <c r="F183" s="457" t="s">
        <v>584</v>
      </c>
      <c r="G183" s="458">
        <v>554395</v>
      </c>
    </row>
    <row r="184" spans="1:7" s="9" customFormat="1" ht="30" customHeight="1">
      <c r="A184" s="400" t="s">
        <v>27</v>
      </c>
      <c r="B184" s="399">
        <v>8</v>
      </c>
      <c r="C184" s="401">
        <v>7</v>
      </c>
      <c r="D184" s="401">
        <v>2</v>
      </c>
      <c r="E184" s="402" t="s">
        <v>408</v>
      </c>
      <c r="F184" s="403" t="s">
        <v>5</v>
      </c>
      <c r="G184" s="404">
        <v>554395</v>
      </c>
    </row>
    <row r="185" spans="1:7" s="2" customFormat="1">
      <c r="A185" s="400" t="s">
        <v>26</v>
      </c>
      <c r="B185" s="399">
        <v>8</v>
      </c>
      <c r="C185" s="401">
        <v>7</v>
      </c>
      <c r="D185" s="401">
        <v>2</v>
      </c>
      <c r="E185" s="402" t="s">
        <v>408</v>
      </c>
      <c r="F185" s="403" t="s">
        <v>6</v>
      </c>
      <c r="G185" s="404">
        <v>451622</v>
      </c>
    </row>
    <row r="186" spans="1:7" s="9" customFormat="1">
      <c r="A186" s="400" t="s">
        <v>41</v>
      </c>
      <c r="B186" s="399">
        <v>8</v>
      </c>
      <c r="C186" s="401">
        <v>7</v>
      </c>
      <c r="D186" s="401">
        <v>2</v>
      </c>
      <c r="E186" s="402" t="s">
        <v>408</v>
      </c>
      <c r="F186" s="403" t="s">
        <v>40</v>
      </c>
      <c r="G186" s="404">
        <v>102773</v>
      </c>
    </row>
    <row r="187" spans="1:7" s="9" customFormat="1" ht="41.4">
      <c r="A187" s="453" t="s">
        <v>62</v>
      </c>
      <c r="B187" s="454">
        <v>8</v>
      </c>
      <c r="C187" s="455">
        <v>7</v>
      </c>
      <c r="D187" s="455">
        <v>2</v>
      </c>
      <c r="E187" s="456" t="s">
        <v>409</v>
      </c>
      <c r="F187" s="457" t="s">
        <v>584</v>
      </c>
      <c r="G187" s="458">
        <v>29819</v>
      </c>
    </row>
    <row r="188" spans="1:7" s="9" customFormat="1" ht="27.6">
      <c r="A188" s="400" t="s">
        <v>27</v>
      </c>
      <c r="B188" s="399">
        <v>8</v>
      </c>
      <c r="C188" s="401">
        <v>7</v>
      </c>
      <c r="D188" s="401">
        <v>2</v>
      </c>
      <c r="E188" s="402" t="s">
        <v>409</v>
      </c>
      <c r="F188" s="403" t="s">
        <v>5</v>
      </c>
      <c r="G188" s="404">
        <v>29819</v>
      </c>
    </row>
    <row r="189" spans="1:7" s="2" customFormat="1">
      <c r="A189" s="400" t="s">
        <v>26</v>
      </c>
      <c r="B189" s="399">
        <v>8</v>
      </c>
      <c r="C189" s="401">
        <v>7</v>
      </c>
      <c r="D189" s="401">
        <v>2</v>
      </c>
      <c r="E189" s="402" t="s">
        <v>409</v>
      </c>
      <c r="F189" s="403" t="s">
        <v>6</v>
      </c>
      <c r="G189" s="404">
        <v>23542.6</v>
      </c>
    </row>
    <row r="190" spans="1:7" s="2" customFormat="1">
      <c r="A190" s="400" t="s">
        <v>41</v>
      </c>
      <c r="B190" s="399">
        <v>8</v>
      </c>
      <c r="C190" s="401">
        <v>7</v>
      </c>
      <c r="D190" s="401">
        <v>2</v>
      </c>
      <c r="E190" s="402" t="s">
        <v>409</v>
      </c>
      <c r="F190" s="403" t="s">
        <v>40</v>
      </c>
      <c r="G190" s="404">
        <v>6276.4</v>
      </c>
    </row>
    <row r="191" spans="1:7" s="9" customFormat="1" ht="41.4">
      <c r="A191" s="453" t="s">
        <v>61</v>
      </c>
      <c r="B191" s="454">
        <v>8</v>
      </c>
      <c r="C191" s="455">
        <v>7</v>
      </c>
      <c r="D191" s="455">
        <v>2</v>
      </c>
      <c r="E191" s="456" t="s">
        <v>410</v>
      </c>
      <c r="F191" s="457" t="s">
        <v>584</v>
      </c>
      <c r="G191" s="458">
        <v>1234</v>
      </c>
    </row>
    <row r="192" spans="1:7" s="9" customFormat="1" ht="27.6">
      <c r="A192" s="400" t="s">
        <v>27</v>
      </c>
      <c r="B192" s="399">
        <v>8</v>
      </c>
      <c r="C192" s="401">
        <v>7</v>
      </c>
      <c r="D192" s="401">
        <v>2</v>
      </c>
      <c r="E192" s="402" t="s">
        <v>410</v>
      </c>
      <c r="F192" s="403" t="s">
        <v>5</v>
      </c>
      <c r="G192" s="404">
        <v>1234</v>
      </c>
    </row>
    <row r="193" spans="1:7" s="9" customFormat="1">
      <c r="A193" s="400" t="s">
        <v>26</v>
      </c>
      <c r="B193" s="399">
        <v>8</v>
      </c>
      <c r="C193" s="401">
        <v>7</v>
      </c>
      <c r="D193" s="401">
        <v>2</v>
      </c>
      <c r="E193" s="402" t="s">
        <v>410</v>
      </c>
      <c r="F193" s="403" t="s">
        <v>6</v>
      </c>
      <c r="G193" s="404">
        <v>1064</v>
      </c>
    </row>
    <row r="194" spans="1:7" s="2" customFormat="1">
      <c r="A194" s="400" t="s">
        <v>41</v>
      </c>
      <c r="B194" s="399">
        <v>8</v>
      </c>
      <c r="C194" s="401">
        <v>7</v>
      </c>
      <c r="D194" s="401">
        <v>2</v>
      </c>
      <c r="E194" s="402" t="s">
        <v>410</v>
      </c>
      <c r="F194" s="403" t="s">
        <v>40</v>
      </c>
      <c r="G194" s="404">
        <v>170</v>
      </c>
    </row>
    <row r="195" spans="1:7" s="2" customFormat="1" ht="27.6">
      <c r="A195" s="453" t="s">
        <v>500</v>
      </c>
      <c r="B195" s="454">
        <v>8</v>
      </c>
      <c r="C195" s="455">
        <v>7</v>
      </c>
      <c r="D195" s="455">
        <v>2</v>
      </c>
      <c r="E195" s="456" t="s">
        <v>411</v>
      </c>
      <c r="F195" s="457" t="s">
        <v>584</v>
      </c>
      <c r="G195" s="458">
        <v>2176</v>
      </c>
    </row>
    <row r="196" spans="1:7" s="9" customFormat="1" ht="27.6">
      <c r="A196" s="400" t="s">
        <v>27</v>
      </c>
      <c r="B196" s="399">
        <v>8</v>
      </c>
      <c r="C196" s="401">
        <v>7</v>
      </c>
      <c r="D196" s="401">
        <v>2</v>
      </c>
      <c r="E196" s="402" t="s">
        <v>411</v>
      </c>
      <c r="F196" s="403" t="s">
        <v>5</v>
      </c>
      <c r="G196" s="404">
        <v>2176</v>
      </c>
    </row>
    <row r="197" spans="1:7" s="9" customFormat="1">
      <c r="A197" s="400" t="s">
        <v>26</v>
      </c>
      <c r="B197" s="399">
        <v>8</v>
      </c>
      <c r="C197" s="401">
        <v>7</v>
      </c>
      <c r="D197" s="401">
        <v>2</v>
      </c>
      <c r="E197" s="402" t="s">
        <v>411</v>
      </c>
      <c r="F197" s="403" t="s">
        <v>6</v>
      </c>
      <c r="G197" s="404">
        <v>1590</v>
      </c>
    </row>
    <row r="198" spans="1:7" s="9" customFormat="1">
      <c r="A198" s="400" t="s">
        <v>41</v>
      </c>
      <c r="B198" s="399">
        <v>8</v>
      </c>
      <c r="C198" s="401">
        <v>7</v>
      </c>
      <c r="D198" s="401">
        <v>2</v>
      </c>
      <c r="E198" s="402" t="s">
        <v>411</v>
      </c>
      <c r="F198" s="403" t="s">
        <v>40</v>
      </c>
      <c r="G198" s="404">
        <v>586</v>
      </c>
    </row>
    <row r="199" spans="1:7" s="2" customFormat="1" ht="27.6">
      <c r="A199" s="453" t="s">
        <v>533</v>
      </c>
      <c r="B199" s="454">
        <v>8</v>
      </c>
      <c r="C199" s="455">
        <v>7</v>
      </c>
      <c r="D199" s="455">
        <v>2</v>
      </c>
      <c r="E199" s="456" t="s">
        <v>534</v>
      </c>
      <c r="F199" s="457" t="s">
        <v>584</v>
      </c>
      <c r="G199" s="458">
        <v>1400</v>
      </c>
    </row>
    <row r="200" spans="1:7" s="2" customFormat="1" ht="27.6">
      <c r="A200" s="400" t="s">
        <v>27</v>
      </c>
      <c r="B200" s="399">
        <v>8</v>
      </c>
      <c r="C200" s="401">
        <v>7</v>
      </c>
      <c r="D200" s="401">
        <v>2</v>
      </c>
      <c r="E200" s="402" t="s">
        <v>534</v>
      </c>
      <c r="F200" s="403" t="s">
        <v>5</v>
      </c>
      <c r="G200" s="404">
        <v>1400</v>
      </c>
    </row>
    <row r="201" spans="1:7" s="2" customFormat="1">
      <c r="A201" s="400" t="s">
        <v>26</v>
      </c>
      <c r="B201" s="399">
        <v>8</v>
      </c>
      <c r="C201" s="401">
        <v>7</v>
      </c>
      <c r="D201" s="401">
        <v>2</v>
      </c>
      <c r="E201" s="402" t="s">
        <v>534</v>
      </c>
      <c r="F201" s="403" t="s">
        <v>6</v>
      </c>
      <c r="G201" s="404">
        <v>980</v>
      </c>
    </row>
    <row r="202" spans="1:7" s="9" customFormat="1">
      <c r="A202" s="400" t="s">
        <v>41</v>
      </c>
      <c r="B202" s="399">
        <v>8</v>
      </c>
      <c r="C202" s="401">
        <v>7</v>
      </c>
      <c r="D202" s="401">
        <v>2</v>
      </c>
      <c r="E202" s="402" t="s">
        <v>534</v>
      </c>
      <c r="F202" s="403" t="s">
        <v>40</v>
      </c>
      <c r="G202" s="404">
        <v>420</v>
      </c>
    </row>
    <row r="203" spans="1:7" s="2" customFormat="1" ht="27.6">
      <c r="A203" s="400" t="s">
        <v>1113</v>
      </c>
      <c r="B203" s="399">
        <v>8</v>
      </c>
      <c r="C203" s="401">
        <v>7</v>
      </c>
      <c r="D203" s="401">
        <v>2</v>
      </c>
      <c r="E203" s="402" t="s">
        <v>1120</v>
      </c>
      <c r="F203" s="403" t="s">
        <v>584</v>
      </c>
      <c r="G203" s="404">
        <v>39057</v>
      </c>
    </row>
    <row r="204" spans="1:7" s="9" customFormat="1" ht="27.6">
      <c r="A204" s="453" t="s">
        <v>1114</v>
      </c>
      <c r="B204" s="454">
        <v>8</v>
      </c>
      <c r="C204" s="455">
        <v>7</v>
      </c>
      <c r="D204" s="455">
        <v>2</v>
      </c>
      <c r="E204" s="456" t="s">
        <v>1121</v>
      </c>
      <c r="F204" s="457" t="s">
        <v>584</v>
      </c>
      <c r="G204" s="458">
        <v>37104.199999999997</v>
      </c>
    </row>
    <row r="205" spans="1:7" s="9" customFormat="1">
      <c r="A205" s="400" t="s">
        <v>85</v>
      </c>
      <c r="B205" s="399">
        <v>8</v>
      </c>
      <c r="C205" s="401">
        <v>7</v>
      </c>
      <c r="D205" s="401">
        <v>2</v>
      </c>
      <c r="E205" s="402" t="s">
        <v>1121</v>
      </c>
      <c r="F205" s="403" t="s">
        <v>84</v>
      </c>
      <c r="G205" s="404">
        <v>37104.199999999997</v>
      </c>
    </row>
    <row r="206" spans="1:7" s="9" customFormat="1" ht="55.2">
      <c r="A206" s="400" t="s">
        <v>1115</v>
      </c>
      <c r="B206" s="399">
        <v>8</v>
      </c>
      <c r="C206" s="401">
        <v>7</v>
      </c>
      <c r="D206" s="401">
        <v>2</v>
      </c>
      <c r="E206" s="402" t="s">
        <v>1121</v>
      </c>
      <c r="F206" s="403" t="s">
        <v>1116</v>
      </c>
      <c r="G206" s="404">
        <v>37104.199999999997</v>
      </c>
    </row>
    <row r="207" spans="1:7" s="9" customFormat="1" ht="27.6">
      <c r="A207" s="453" t="s">
        <v>1117</v>
      </c>
      <c r="B207" s="454">
        <v>8</v>
      </c>
      <c r="C207" s="455">
        <v>7</v>
      </c>
      <c r="D207" s="455">
        <v>2</v>
      </c>
      <c r="E207" s="456" t="s">
        <v>1122</v>
      </c>
      <c r="F207" s="457" t="s">
        <v>584</v>
      </c>
      <c r="G207" s="458">
        <v>1952.8</v>
      </c>
    </row>
    <row r="208" spans="1:7" s="9" customFormat="1">
      <c r="A208" s="400" t="s">
        <v>85</v>
      </c>
      <c r="B208" s="399">
        <v>8</v>
      </c>
      <c r="C208" s="401">
        <v>7</v>
      </c>
      <c r="D208" s="401">
        <v>2</v>
      </c>
      <c r="E208" s="402" t="s">
        <v>1122</v>
      </c>
      <c r="F208" s="403" t="s">
        <v>84</v>
      </c>
      <c r="G208" s="404">
        <v>1952.8</v>
      </c>
    </row>
    <row r="209" spans="1:7" s="2" customFormat="1" ht="55.2">
      <c r="A209" s="400" t="s">
        <v>1115</v>
      </c>
      <c r="B209" s="399">
        <v>8</v>
      </c>
      <c r="C209" s="401">
        <v>7</v>
      </c>
      <c r="D209" s="401">
        <v>2</v>
      </c>
      <c r="E209" s="402" t="s">
        <v>1122</v>
      </c>
      <c r="F209" s="403" t="s">
        <v>1116</v>
      </c>
      <c r="G209" s="404">
        <v>1952.8</v>
      </c>
    </row>
    <row r="210" spans="1:7" s="2" customFormat="1" ht="27.6">
      <c r="A210" s="400" t="s">
        <v>42</v>
      </c>
      <c r="B210" s="399">
        <v>8</v>
      </c>
      <c r="C210" s="401">
        <v>7</v>
      </c>
      <c r="D210" s="401">
        <v>2</v>
      </c>
      <c r="E210" s="402" t="s">
        <v>412</v>
      </c>
      <c r="F210" s="403" t="s">
        <v>584</v>
      </c>
      <c r="G210" s="404">
        <v>17648.400000000001</v>
      </c>
    </row>
    <row r="211" spans="1:7" s="9" customFormat="1" ht="27.6">
      <c r="A211" s="400" t="s">
        <v>416</v>
      </c>
      <c r="B211" s="399">
        <v>8</v>
      </c>
      <c r="C211" s="401">
        <v>7</v>
      </c>
      <c r="D211" s="401">
        <v>2</v>
      </c>
      <c r="E211" s="402" t="s">
        <v>417</v>
      </c>
      <c r="F211" s="403" t="s">
        <v>584</v>
      </c>
      <c r="G211" s="404">
        <v>17648.400000000001</v>
      </c>
    </row>
    <row r="212" spans="1:7" s="2" customFormat="1">
      <c r="A212" s="453" t="s">
        <v>502</v>
      </c>
      <c r="B212" s="454">
        <v>8</v>
      </c>
      <c r="C212" s="455">
        <v>7</v>
      </c>
      <c r="D212" s="455">
        <v>2</v>
      </c>
      <c r="E212" s="456" t="s">
        <v>418</v>
      </c>
      <c r="F212" s="457" t="s">
        <v>584</v>
      </c>
      <c r="G212" s="458">
        <v>5230</v>
      </c>
    </row>
    <row r="213" spans="1:7" s="2" customFormat="1" ht="27.6">
      <c r="A213" s="400" t="s">
        <v>27</v>
      </c>
      <c r="B213" s="399">
        <v>8</v>
      </c>
      <c r="C213" s="401">
        <v>7</v>
      </c>
      <c r="D213" s="401">
        <v>2</v>
      </c>
      <c r="E213" s="402" t="s">
        <v>418</v>
      </c>
      <c r="F213" s="403" t="s">
        <v>5</v>
      </c>
      <c r="G213" s="404">
        <v>5230</v>
      </c>
    </row>
    <row r="214" spans="1:7" s="2" customFormat="1">
      <c r="A214" s="400" t="s">
        <v>41</v>
      </c>
      <c r="B214" s="399">
        <v>8</v>
      </c>
      <c r="C214" s="401">
        <v>7</v>
      </c>
      <c r="D214" s="401">
        <v>2</v>
      </c>
      <c r="E214" s="402" t="s">
        <v>418</v>
      </c>
      <c r="F214" s="403" t="s">
        <v>40</v>
      </c>
      <c r="G214" s="404">
        <v>5230</v>
      </c>
    </row>
    <row r="215" spans="1:7" s="2" customFormat="1">
      <c r="A215" s="453" t="s">
        <v>35</v>
      </c>
      <c r="B215" s="454">
        <v>8</v>
      </c>
      <c r="C215" s="455">
        <v>7</v>
      </c>
      <c r="D215" s="455">
        <v>2</v>
      </c>
      <c r="E215" s="456" t="s">
        <v>419</v>
      </c>
      <c r="F215" s="457" t="s">
        <v>584</v>
      </c>
      <c r="G215" s="458">
        <v>2385.4</v>
      </c>
    </row>
    <row r="216" spans="1:7" s="9" customFormat="1" ht="27.6">
      <c r="A216" s="400" t="s">
        <v>27</v>
      </c>
      <c r="B216" s="399">
        <v>8</v>
      </c>
      <c r="C216" s="401">
        <v>7</v>
      </c>
      <c r="D216" s="401">
        <v>2</v>
      </c>
      <c r="E216" s="402" t="s">
        <v>419</v>
      </c>
      <c r="F216" s="403" t="s">
        <v>5</v>
      </c>
      <c r="G216" s="404">
        <v>2385.4</v>
      </c>
    </row>
    <row r="217" spans="1:7" s="9" customFormat="1">
      <c r="A217" s="400" t="s">
        <v>41</v>
      </c>
      <c r="B217" s="399">
        <v>8</v>
      </c>
      <c r="C217" s="401">
        <v>7</v>
      </c>
      <c r="D217" s="401">
        <v>2</v>
      </c>
      <c r="E217" s="402" t="s">
        <v>419</v>
      </c>
      <c r="F217" s="403" t="s">
        <v>40</v>
      </c>
      <c r="G217" s="404">
        <v>2385.4</v>
      </c>
    </row>
    <row r="218" spans="1:7" s="2" customFormat="1">
      <c r="A218" s="453" t="s">
        <v>60</v>
      </c>
      <c r="B218" s="454">
        <v>8</v>
      </c>
      <c r="C218" s="455">
        <v>7</v>
      </c>
      <c r="D218" s="455">
        <v>2</v>
      </c>
      <c r="E218" s="456" t="s">
        <v>420</v>
      </c>
      <c r="F218" s="457" t="s">
        <v>584</v>
      </c>
      <c r="G218" s="458">
        <v>40</v>
      </c>
    </row>
    <row r="219" spans="1:7" s="2" customFormat="1" ht="27.6">
      <c r="A219" s="400" t="s">
        <v>27</v>
      </c>
      <c r="B219" s="399">
        <v>8</v>
      </c>
      <c r="C219" s="401">
        <v>7</v>
      </c>
      <c r="D219" s="401">
        <v>2</v>
      </c>
      <c r="E219" s="402" t="s">
        <v>420</v>
      </c>
      <c r="F219" s="403" t="s">
        <v>5</v>
      </c>
      <c r="G219" s="404">
        <v>40</v>
      </c>
    </row>
    <row r="220" spans="1:7" s="9" customFormat="1">
      <c r="A220" s="400" t="s">
        <v>41</v>
      </c>
      <c r="B220" s="399">
        <v>8</v>
      </c>
      <c r="C220" s="401">
        <v>7</v>
      </c>
      <c r="D220" s="401">
        <v>2</v>
      </c>
      <c r="E220" s="402" t="s">
        <v>420</v>
      </c>
      <c r="F220" s="403" t="s">
        <v>40</v>
      </c>
      <c r="G220" s="404">
        <v>40</v>
      </c>
    </row>
    <row r="221" spans="1:7" s="2" customFormat="1" ht="41.4">
      <c r="A221" s="453" t="s">
        <v>59</v>
      </c>
      <c r="B221" s="454">
        <v>8</v>
      </c>
      <c r="C221" s="455">
        <v>7</v>
      </c>
      <c r="D221" s="455">
        <v>2</v>
      </c>
      <c r="E221" s="456" t="s">
        <v>421</v>
      </c>
      <c r="F221" s="457" t="s">
        <v>584</v>
      </c>
      <c r="G221" s="458">
        <v>9993</v>
      </c>
    </row>
    <row r="222" spans="1:7" s="9" customFormat="1" ht="27.6">
      <c r="A222" s="400" t="s">
        <v>27</v>
      </c>
      <c r="B222" s="399">
        <v>8</v>
      </c>
      <c r="C222" s="401">
        <v>7</v>
      </c>
      <c r="D222" s="401">
        <v>2</v>
      </c>
      <c r="E222" s="402" t="s">
        <v>421</v>
      </c>
      <c r="F222" s="403" t="s">
        <v>5</v>
      </c>
      <c r="G222" s="404">
        <v>9993</v>
      </c>
    </row>
    <row r="223" spans="1:7" s="9" customFormat="1">
      <c r="A223" s="400" t="s">
        <v>41</v>
      </c>
      <c r="B223" s="399">
        <v>8</v>
      </c>
      <c r="C223" s="401">
        <v>7</v>
      </c>
      <c r="D223" s="401">
        <v>2</v>
      </c>
      <c r="E223" s="402" t="s">
        <v>421</v>
      </c>
      <c r="F223" s="403" t="s">
        <v>40</v>
      </c>
      <c r="G223" s="404">
        <v>9993</v>
      </c>
    </row>
    <row r="224" spans="1:7" s="9" customFormat="1">
      <c r="A224" s="400" t="s">
        <v>49</v>
      </c>
      <c r="B224" s="399">
        <v>8</v>
      </c>
      <c r="C224" s="401">
        <v>7</v>
      </c>
      <c r="D224" s="401">
        <v>2</v>
      </c>
      <c r="E224" s="402" t="s">
        <v>422</v>
      </c>
      <c r="F224" s="403" t="s">
        <v>584</v>
      </c>
      <c r="G224" s="404">
        <v>500</v>
      </c>
    </row>
    <row r="225" spans="1:7" s="2" customFormat="1" ht="27.6">
      <c r="A225" s="400" t="s">
        <v>423</v>
      </c>
      <c r="B225" s="399">
        <v>8</v>
      </c>
      <c r="C225" s="401">
        <v>7</v>
      </c>
      <c r="D225" s="401">
        <v>2</v>
      </c>
      <c r="E225" s="402" t="s">
        <v>424</v>
      </c>
      <c r="F225" s="403" t="s">
        <v>584</v>
      </c>
      <c r="G225" s="404">
        <v>500</v>
      </c>
    </row>
    <row r="226" spans="1:7" s="2" customFormat="1">
      <c r="A226" s="453" t="s">
        <v>180</v>
      </c>
      <c r="B226" s="454">
        <v>8</v>
      </c>
      <c r="C226" s="455">
        <v>7</v>
      </c>
      <c r="D226" s="455">
        <v>2</v>
      </c>
      <c r="E226" s="456" t="s">
        <v>425</v>
      </c>
      <c r="F226" s="457" t="s">
        <v>584</v>
      </c>
      <c r="G226" s="458">
        <v>500</v>
      </c>
    </row>
    <row r="227" spans="1:7" s="9" customFormat="1">
      <c r="A227" s="400" t="s">
        <v>524</v>
      </c>
      <c r="B227" s="399">
        <v>8</v>
      </c>
      <c r="C227" s="401">
        <v>7</v>
      </c>
      <c r="D227" s="401">
        <v>2</v>
      </c>
      <c r="E227" s="402" t="s">
        <v>425</v>
      </c>
      <c r="F227" s="403" t="s">
        <v>20</v>
      </c>
      <c r="G227" s="404">
        <v>500</v>
      </c>
    </row>
    <row r="228" spans="1:7" s="2" customFormat="1">
      <c r="A228" s="400" t="s">
        <v>36</v>
      </c>
      <c r="B228" s="399">
        <v>8</v>
      </c>
      <c r="C228" s="401">
        <v>7</v>
      </c>
      <c r="D228" s="401">
        <v>2</v>
      </c>
      <c r="E228" s="402" t="s">
        <v>425</v>
      </c>
      <c r="F228" s="403" t="s">
        <v>19</v>
      </c>
      <c r="G228" s="404">
        <v>500</v>
      </c>
    </row>
    <row r="229" spans="1:7" s="9" customFormat="1">
      <c r="A229" s="400" t="s">
        <v>58</v>
      </c>
      <c r="B229" s="399">
        <v>8</v>
      </c>
      <c r="C229" s="401">
        <v>7</v>
      </c>
      <c r="D229" s="401">
        <v>2</v>
      </c>
      <c r="E229" s="402" t="s">
        <v>229</v>
      </c>
      <c r="F229" s="403" t="s">
        <v>584</v>
      </c>
      <c r="G229" s="404">
        <v>3050</v>
      </c>
    </row>
    <row r="230" spans="1:7" s="9" customFormat="1">
      <c r="A230" s="400" t="s">
        <v>57</v>
      </c>
      <c r="B230" s="399">
        <v>8</v>
      </c>
      <c r="C230" s="401">
        <v>7</v>
      </c>
      <c r="D230" s="401">
        <v>2</v>
      </c>
      <c r="E230" s="402" t="s">
        <v>294</v>
      </c>
      <c r="F230" s="403" t="s">
        <v>584</v>
      </c>
      <c r="G230" s="404">
        <v>50</v>
      </c>
    </row>
    <row r="231" spans="1:7" s="9" customFormat="1">
      <c r="A231" s="400" t="s">
        <v>426</v>
      </c>
      <c r="B231" s="399">
        <v>8</v>
      </c>
      <c r="C231" s="401">
        <v>7</v>
      </c>
      <c r="D231" s="401">
        <v>2</v>
      </c>
      <c r="E231" s="402" t="s">
        <v>427</v>
      </c>
      <c r="F231" s="403" t="s">
        <v>584</v>
      </c>
      <c r="G231" s="404">
        <v>50</v>
      </c>
    </row>
    <row r="232" spans="1:7" s="9" customFormat="1">
      <c r="A232" s="453" t="s">
        <v>56</v>
      </c>
      <c r="B232" s="454">
        <v>8</v>
      </c>
      <c r="C232" s="455">
        <v>7</v>
      </c>
      <c r="D232" s="455">
        <v>2</v>
      </c>
      <c r="E232" s="456" t="s">
        <v>428</v>
      </c>
      <c r="F232" s="457" t="s">
        <v>584</v>
      </c>
      <c r="G232" s="458">
        <v>50</v>
      </c>
    </row>
    <row r="233" spans="1:7" s="9" customFormat="1" ht="27.6">
      <c r="A233" s="400" t="s">
        <v>27</v>
      </c>
      <c r="B233" s="399">
        <v>8</v>
      </c>
      <c r="C233" s="401">
        <v>7</v>
      </c>
      <c r="D233" s="401">
        <v>2</v>
      </c>
      <c r="E233" s="402" t="s">
        <v>428</v>
      </c>
      <c r="F233" s="403" t="s">
        <v>5</v>
      </c>
      <c r="G233" s="404">
        <v>50</v>
      </c>
    </row>
    <row r="234" spans="1:7" s="9" customFormat="1">
      <c r="A234" s="400" t="s">
        <v>26</v>
      </c>
      <c r="B234" s="399">
        <v>8</v>
      </c>
      <c r="C234" s="401">
        <v>7</v>
      </c>
      <c r="D234" s="401">
        <v>2</v>
      </c>
      <c r="E234" s="402" t="s">
        <v>428</v>
      </c>
      <c r="F234" s="403" t="s">
        <v>6</v>
      </c>
      <c r="G234" s="404">
        <v>50</v>
      </c>
    </row>
    <row r="235" spans="1:7" s="2" customFormat="1">
      <c r="A235" s="400" t="s">
        <v>54</v>
      </c>
      <c r="B235" s="399">
        <v>8</v>
      </c>
      <c r="C235" s="401">
        <v>7</v>
      </c>
      <c r="D235" s="401">
        <v>2</v>
      </c>
      <c r="E235" s="402" t="s">
        <v>384</v>
      </c>
      <c r="F235" s="403" t="s">
        <v>584</v>
      </c>
      <c r="G235" s="404">
        <v>3000</v>
      </c>
    </row>
    <row r="236" spans="1:7" s="82" customFormat="1" ht="27.6">
      <c r="A236" s="400" t="s">
        <v>429</v>
      </c>
      <c r="B236" s="399">
        <v>8</v>
      </c>
      <c r="C236" s="401">
        <v>7</v>
      </c>
      <c r="D236" s="401">
        <v>2</v>
      </c>
      <c r="E236" s="402" t="s">
        <v>385</v>
      </c>
      <c r="F236" s="403" t="s">
        <v>584</v>
      </c>
      <c r="G236" s="404">
        <v>3000</v>
      </c>
    </row>
    <row r="237" spans="1:7" s="82" customFormat="1">
      <c r="A237" s="453" t="s">
        <v>53</v>
      </c>
      <c r="B237" s="454">
        <v>8</v>
      </c>
      <c r="C237" s="455">
        <v>7</v>
      </c>
      <c r="D237" s="455">
        <v>2</v>
      </c>
      <c r="E237" s="456" t="s">
        <v>386</v>
      </c>
      <c r="F237" s="457" t="s">
        <v>584</v>
      </c>
      <c r="G237" s="458">
        <v>3000</v>
      </c>
    </row>
    <row r="238" spans="1:7" s="82" customFormat="1" ht="27.6">
      <c r="A238" s="400" t="s">
        <v>27</v>
      </c>
      <c r="B238" s="399">
        <v>8</v>
      </c>
      <c r="C238" s="401">
        <v>7</v>
      </c>
      <c r="D238" s="401">
        <v>2</v>
      </c>
      <c r="E238" s="402" t="s">
        <v>386</v>
      </c>
      <c r="F238" s="403" t="s">
        <v>5</v>
      </c>
      <c r="G238" s="404">
        <v>3000</v>
      </c>
    </row>
    <row r="239" spans="1:7" s="87" customFormat="1">
      <c r="A239" s="400" t="s">
        <v>26</v>
      </c>
      <c r="B239" s="399">
        <v>8</v>
      </c>
      <c r="C239" s="401">
        <v>7</v>
      </c>
      <c r="D239" s="401">
        <v>2</v>
      </c>
      <c r="E239" s="402" t="s">
        <v>386</v>
      </c>
      <c r="F239" s="403" t="s">
        <v>6</v>
      </c>
      <c r="G239" s="404">
        <v>2700</v>
      </c>
    </row>
    <row r="240" spans="1:7" s="82" customFormat="1">
      <c r="A240" s="400" t="s">
        <v>41</v>
      </c>
      <c r="B240" s="399">
        <v>8</v>
      </c>
      <c r="C240" s="401">
        <v>7</v>
      </c>
      <c r="D240" s="401">
        <v>2</v>
      </c>
      <c r="E240" s="402" t="s">
        <v>386</v>
      </c>
      <c r="F240" s="403" t="s">
        <v>40</v>
      </c>
      <c r="G240" s="404">
        <v>300</v>
      </c>
    </row>
    <row r="241" spans="1:7" s="82" customFormat="1">
      <c r="A241" s="400" t="s">
        <v>86</v>
      </c>
      <c r="B241" s="399">
        <v>8</v>
      </c>
      <c r="C241" s="401">
        <v>7</v>
      </c>
      <c r="D241" s="401">
        <v>2</v>
      </c>
      <c r="E241" s="402" t="s">
        <v>258</v>
      </c>
      <c r="F241" s="403" t="s">
        <v>584</v>
      </c>
      <c r="G241" s="404">
        <v>500</v>
      </c>
    </row>
    <row r="242" spans="1:7" s="82" customFormat="1">
      <c r="A242" s="453" t="s">
        <v>682</v>
      </c>
      <c r="B242" s="454">
        <v>8</v>
      </c>
      <c r="C242" s="455">
        <v>7</v>
      </c>
      <c r="D242" s="455">
        <v>2</v>
      </c>
      <c r="E242" s="456" t="s">
        <v>683</v>
      </c>
      <c r="F242" s="457" t="s">
        <v>584</v>
      </c>
      <c r="G242" s="458">
        <v>500</v>
      </c>
    </row>
    <row r="243" spans="1:7" s="87" customFormat="1">
      <c r="A243" s="400" t="s">
        <v>524</v>
      </c>
      <c r="B243" s="399">
        <v>8</v>
      </c>
      <c r="C243" s="401">
        <v>7</v>
      </c>
      <c r="D243" s="401">
        <v>2</v>
      </c>
      <c r="E243" s="402" t="s">
        <v>683</v>
      </c>
      <c r="F243" s="403" t="s">
        <v>20</v>
      </c>
      <c r="G243" s="404">
        <v>500</v>
      </c>
    </row>
    <row r="244" spans="1:7" s="82" customFormat="1">
      <c r="A244" s="400" t="s">
        <v>36</v>
      </c>
      <c r="B244" s="399">
        <v>8</v>
      </c>
      <c r="C244" s="401">
        <v>7</v>
      </c>
      <c r="D244" s="401">
        <v>2</v>
      </c>
      <c r="E244" s="402" t="s">
        <v>683</v>
      </c>
      <c r="F244" s="403" t="s">
        <v>19</v>
      </c>
      <c r="G244" s="404">
        <v>500</v>
      </c>
    </row>
    <row r="245" spans="1:7" s="82" customFormat="1" ht="22.2" customHeight="1">
      <c r="A245" s="447" t="s">
        <v>679</v>
      </c>
      <c r="B245" s="448">
        <v>8</v>
      </c>
      <c r="C245" s="449">
        <v>7</v>
      </c>
      <c r="D245" s="449">
        <v>3</v>
      </c>
      <c r="E245" s="450" t="s">
        <v>584</v>
      </c>
      <c r="F245" s="451" t="s">
        <v>584</v>
      </c>
      <c r="G245" s="452">
        <v>14994.2</v>
      </c>
    </row>
    <row r="246" spans="1:7" s="9" customFormat="1" ht="27.6">
      <c r="A246" s="400" t="s">
        <v>67</v>
      </c>
      <c r="B246" s="399">
        <v>8</v>
      </c>
      <c r="C246" s="401">
        <v>7</v>
      </c>
      <c r="D246" s="401">
        <v>3</v>
      </c>
      <c r="E246" s="402" t="s">
        <v>275</v>
      </c>
      <c r="F246" s="403" t="s">
        <v>584</v>
      </c>
      <c r="G246" s="404">
        <v>203.4</v>
      </c>
    </row>
    <row r="247" spans="1:7" s="2" customFormat="1">
      <c r="A247" s="400" t="s">
        <v>66</v>
      </c>
      <c r="B247" s="399">
        <v>8</v>
      </c>
      <c r="C247" s="401">
        <v>7</v>
      </c>
      <c r="D247" s="401">
        <v>3</v>
      </c>
      <c r="E247" s="402" t="s">
        <v>387</v>
      </c>
      <c r="F247" s="403" t="s">
        <v>584</v>
      </c>
      <c r="G247" s="404">
        <v>203.4</v>
      </c>
    </row>
    <row r="248" spans="1:7" s="9" customFormat="1" ht="20.399999999999999" customHeight="1">
      <c r="A248" s="400" t="s">
        <v>498</v>
      </c>
      <c r="B248" s="399">
        <v>8</v>
      </c>
      <c r="C248" s="401">
        <v>7</v>
      </c>
      <c r="D248" s="401">
        <v>3</v>
      </c>
      <c r="E248" s="402" t="s">
        <v>388</v>
      </c>
      <c r="F248" s="403" t="s">
        <v>584</v>
      </c>
      <c r="G248" s="404">
        <v>153.4</v>
      </c>
    </row>
    <row r="249" spans="1:7" s="9" customFormat="1">
      <c r="A249" s="453" t="s">
        <v>389</v>
      </c>
      <c r="B249" s="454">
        <v>8</v>
      </c>
      <c r="C249" s="455">
        <v>7</v>
      </c>
      <c r="D249" s="455">
        <v>3</v>
      </c>
      <c r="E249" s="456" t="s">
        <v>390</v>
      </c>
      <c r="F249" s="457" t="s">
        <v>584</v>
      </c>
      <c r="G249" s="458">
        <v>153.4</v>
      </c>
    </row>
    <row r="250" spans="1:7" s="9" customFormat="1" ht="27.6">
      <c r="A250" s="400" t="s">
        <v>27</v>
      </c>
      <c r="B250" s="399">
        <v>8</v>
      </c>
      <c r="C250" s="401">
        <v>7</v>
      </c>
      <c r="D250" s="401">
        <v>3</v>
      </c>
      <c r="E250" s="402" t="s">
        <v>390</v>
      </c>
      <c r="F250" s="403" t="s">
        <v>5</v>
      </c>
      <c r="G250" s="404">
        <v>153.4</v>
      </c>
    </row>
    <row r="251" spans="1:7" s="9" customFormat="1">
      <c r="A251" s="400" t="s">
        <v>26</v>
      </c>
      <c r="B251" s="399">
        <v>8</v>
      </c>
      <c r="C251" s="401">
        <v>7</v>
      </c>
      <c r="D251" s="401">
        <v>3</v>
      </c>
      <c r="E251" s="402" t="s">
        <v>390</v>
      </c>
      <c r="F251" s="403" t="s">
        <v>6</v>
      </c>
      <c r="G251" s="404">
        <v>153.4</v>
      </c>
    </row>
    <row r="252" spans="1:7" s="9" customFormat="1" ht="27.6">
      <c r="A252" s="400" t="s">
        <v>391</v>
      </c>
      <c r="B252" s="399">
        <v>8</v>
      </c>
      <c r="C252" s="401">
        <v>7</v>
      </c>
      <c r="D252" s="401">
        <v>3</v>
      </c>
      <c r="E252" s="402" t="s">
        <v>392</v>
      </c>
      <c r="F252" s="403" t="s">
        <v>584</v>
      </c>
      <c r="G252" s="404">
        <v>50</v>
      </c>
    </row>
    <row r="253" spans="1:7" s="2" customFormat="1">
      <c r="A253" s="453" t="s">
        <v>393</v>
      </c>
      <c r="B253" s="454">
        <v>8</v>
      </c>
      <c r="C253" s="455">
        <v>7</v>
      </c>
      <c r="D253" s="455">
        <v>3</v>
      </c>
      <c r="E253" s="456" t="s">
        <v>394</v>
      </c>
      <c r="F253" s="457" t="s">
        <v>584</v>
      </c>
      <c r="G253" s="458">
        <v>50</v>
      </c>
    </row>
    <row r="254" spans="1:7" s="2" customFormat="1" ht="27.6">
      <c r="A254" s="400" t="s">
        <v>27</v>
      </c>
      <c r="B254" s="399">
        <v>8</v>
      </c>
      <c r="C254" s="401">
        <v>7</v>
      </c>
      <c r="D254" s="401">
        <v>3</v>
      </c>
      <c r="E254" s="402" t="s">
        <v>394</v>
      </c>
      <c r="F254" s="403" t="s">
        <v>5</v>
      </c>
      <c r="G254" s="404">
        <v>50</v>
      </c>
    </row>
    <row r="255" spans="1:7" s="9" customFormat="1" ht="18.75" customHeight="1">
      <c r="A255" s="400" t="s">
        <v>26</v>
      </c>
      <c r="B255" s="399">
        <v>8</v>
      </c>
      <c r="C255" s="401">
        <v>7</v>
      </c>
      <c r="D255" s="401">
        <v>3</v>
      </c>
      <c r="E255" s="402" t="s">
        <v>394</v>
      </c>
      <c r="F255" s="403" t="s">
        <v>6</v>
      </c>
      <c r="G255" s="404">
        <v>50</v>
      </c>
    </row>
    <row r="256" spans="1:7" s="2" customFormat="1" ht="27.6">
      <c r="A256" s="400" t="s">
        <v>23</v>
      </c>
      <c r="B256" s="399">
        <v>8</v>
      </c>
      <c r="C256" s="401">
        <v>7</v>
      </c>
      <c r="D256" s="401">
        <v>3</v>
      </c>
      <c r="E256" s="402" t="s">
        <v>199</v>
      </c>
      <c r="F256" s="403" t="s">
        <v>584</v>
      </c>
      <c r="G256" s="404">
        <v>14790.8</v>
      </c>
    </row>
    <row r="257" spans="1:7" s="2" customFormat="1" ht="27.6">
      <c r="A257" s="400" t="s">
        <v>42</v>
      </c>
      <c r="B257" s="399">
        <v>8</v>
      </c>
      <c r="C257" s="401">
        <v>7</v>
      </c>
      <c r="D257" s="401">
        <v>3</v>
      </c>
      <c r="E257" s="402" t="s">
        <v>412</v>
      </c>
      <c r="F257" s="403" t="s">
        <v>584</v>
      </c>
      <c r="G257" s="404">
        <v>14790.8</v>
      </c>
    </row>
    <row r="258" spans="1:7" s="9" customFormat="1" ht="55.2">
      <c r="A258" s="400" t="s">
        <v>535</v>
      </c>
      <c r="B258" s="399">
        <v>8</v>
      </c>
      <c r="C258" s="401">
        <v>7</v>
      </c>
      <c r="D258" s="401">
        <v>3</v>
      </c>
      <c r="E258" s="402" t="s">
        <v>445</v>
      </c>
      <c r="F258" s="403" t="s">
        <v>584</v>
      </c>
      <c r="G258" s="404">
        <v>14790.8</v>
      </c>
    </row>
    <row r="259" spans="1:7" s="9" customFormat="1">
      <c r="A259" s="453" t="s">
        <v>64</v>
      </c>
      <c r="B259" s="454">
        <v>8</v>
      </c>
      <c r="C259" s="455">
        <v>7</v>
      </c>
      <c r="D259" s="455">
        <v>3</v>
      </c>
      <c r="E259" s="456" t="s">
        <v>680</v>
      </c>
      <c r="F259" s="457" t="s">
        <v>584</v>
      </c>
      <c r="G259" s="458">
        <v>3500</v>
      </c>
    </row>
    <row r="260" spans="1:7" s="2" customFormat="1" ht="27.6">
      <c r="A260" s="400" t="s">
        <v>27</v>
      </c>
      <c r="B260" s="399">
        <v>8</v>
      </c>
      <c r="C260" s="401">
        <v>7</v>
      </c>
      <c r="D260" s="401">
        <v>3</v>
      </c>
      <c r="E260" s="402" t="s">
        <v>680</v>
      </c>
      <c r="F260" s="403" t="s">
        <v>5</v>
      </c>
      <c r="G260" s="404">
        <v>3500</v>
      </c>
    </row>
    <row r="261" spans="1:7" s="2" customFormat="1">
      <c r="A261" s="400" t="s">
        <v>26</v>
      </c>
      <c r="B261" s="399">
        <v>8</v>
      </c>
      <c r="C261" s="401">
        <v>7</v>
      </c>
      <c r="D261" s="401">
        <v>3</v>
      </c>
      <c r="E261" s="402" t="s">
        <v>680</v>
      </c>
      <c r="F261" s="403" t="s">
        <v>6</v>
      </c>
      <c r="G261" s="404">
        <v>3500</v>
      </c>
    </row>
    <row r="262" spans="1:7" s="9" customFormat="1">
      <c r="A262" s="453" t="s">
        <v>502</v>
      </c>
      <c r="B262" s="454">
        <v>8</v>
      </c>
      <c r="C262" s="455">
        <v>7</v>
      </c>
      <c r="D262" s="455">
        <v>3</v>
      </c>
      <c r="E262" s="456" t="s">
        <v>413</v>
      </c>
      <c r="F262" s="457" t="s">
        <v>584</v>
      </c>
      <c r="G262" s="458">
        <v>10190.799999999999</v>
      </c>
    </row>
    <row r="263" spans="1:7" s="2" customFormat="1" ht="13.95" customHeight="1">
      <c r="A263" s="400" t="s">
        <v>27</v>
      </c>
      <c r="B263" s="399">
        <v>8</v>
      </c>
      <c r="C263" s="401">
        <v>7</v>
      </c>
      <c r="D263" s="401">
        <v>3</v>
      </c>
      <c r="E263" s="402" t="s">
        <v>413</v>
      </c>
      <c r="F263" s="403" t="s">
        <v>5</v>
      </c>
      <c r="G263" s="404">
        <v>10190.799999999999</v>
      </c>
    </row>
    <row r="264" spans="1:7" s="2" customFormat="1">
      <c r="A264" s="400" t="s">
        <v>26</v>
      </c>
      <c r="B264" s="399">
        <v>8</v>
      </c>
      <c r="C264" s="401">
        <v>7</v>
      </c>
      <c r="D264" s="401">
        <v>3</v>
      </c>
      <c r="E264" s="402" t="s">
        <v>413</v>
      </c>
      <c r="F264" s="403" t="s">
        <v>6</v>
      </c>
      <c r="G264" s="404">
        <v>10190.799999999999</v>
      </c>
    </row>
    <row r="265" spans="1:7" s="9" customFormat="1">
      <c r="A265" s="453" t="s">
        <v>35</v>
      </c>
      <c r="B265" s="454">
        <v>8</v>
      </c>
      <c r="C265" s="455">
        <v>7</v>
      </c>
      <c r="D265" s="455">
        <v>3</v>
      </c>
      <c r="E265" s="456" t="s">
        <v>414</v>
      </c>
      <c r="F265" s="457" t="s">
        <v>584</v>
      </c>
      <c r="G265" s="458">
        <v>1000</v>
      </c>
    </row>
    <row r="266" spans="1:7" s="2" customFormat="1" ht="27.6">
      <c r="A266" s="400" t="s">
        <v>27</v>
      </c>
      <c r="B266" s="399">
        <v>8</v>
      </c>
      <c r="C266" s="401">
        <v>7</v>
      </c>
      <c r="D266" s="401">
        <v>3</v>
      </c>
      <c r="E266" s="402" t="s">
        <v>414</v>
      </c>
      <c r="F266" s="403" t="s">
        <v>5</v>
      </c>
      <c r="G266" s="404">
        <v>1000</v>
      </c>
    </row>
    <row r="267" spans="1:7" s="9" customFormat="1">
      <c r="A267" s="400" t="s">
        <v>26</v>
      </c>
      <c r="B267" s="399">
        <v>8</v>
      </c>
      <c r="C267" s="401">
        <v>7</v>
      </c>
      <c r="D267" s="401">
        <v>3</v>
      </c>
      <c r="E267" s="402" t="s">
        <v>414</v>
      </c>
      <c r="F267" s="403" t="s">
        <v>6</v>
      </c>
      <c r="G267" s="404">
        <v>1000</v>
      </c>
    </row>
    <row r="268" spans="1:7" s="9" customFormat="1" ht="27.6">
      <c r="A268" s="453" t="s">
        <v>536</v>
      </c>
      <c r="B268" s="454">
        <v>8</v>
      </c>
      <c r="C268" s="455">
        <v>7</v>
      </c>
      <c r="D268" s="455">
        <v>3</v>
      </c>
      <c r="E268" s="456" t="s">
        <v>415</v>
      </c>
      <c r="F268" s="457" t="s">
        <v>584</v>
      </c>
      <c r="G268" s="458">
        <v>100</v>
      </c>
    </row>
    <row r="269" spans="1:7" s="2" customFormat="1" ht="20.25" customHeight="1">
      <c r="A269" s="400" t="s">
        <v>27</v>
      </c>
      <c r="B269" s="399">
        <v>8</v>
      </c>
      <c r="C269" s="401">
        <v>7</v>
      </c>
      <c r="D269" s="401">
        <v>3</v>
      </c>
      <c r="E269" s="402" t="s">
        <v>415</v>
      </c>
      <c r="F269" s="403" t="s">
        <v>5</v>
      </c>
      <c r="G269" s="404">
        <v>100</v>
      </c>
    </row>
    <row r="270" spans="1:7" s="9" customFormat="1">
      <c r="A270" s="400" t="s">
        <v>26</v>
      </c>
      <c r="B270" s="399">
        <v>8</v>
      </c>
      <c r="C270" s="401">
        <v>7</v>
      </c>
      <c r="D270" s="401">
        <v>3</v>
      </c>
      <c r="E270" s="402" t="s">
        <v>415</v>
      </c>
      <c r="F270" s="403" t="s">
        <v>6</v>
      </c>
      <c r="G270" s="404">
        <v>100</v>
      </c>
    </row>
    <row r="271" spans="1:7" s="9" customFormat="1" ht="19.2" customHeight="1">
      <c r="A271" s="447" t="s">
        <v>51</v>
      </c>
      <c r="B271" s="448">
        <v>8</v>
      </c>
      <c r="C271" s="449">
        <v>7</v>
      </c>
      <c r="D271" s="449">
        <v>5</v>
      </c>
      <c r="E271" s="450" t="s">
        <v>584</v>
      </c>
      <c r="F271" s="451" t="s">
        <v>584</v>
      </c>
      <c r="G271" s="452">
        <v>45</v>
      </c>
    </row>
    <row r="272" spans="1:7" s="9" customFormat="1">
      <c r="A272" s="400" t="s">
        <v>47</v>
      </c>
      <c r="B272" s="399">
        <v>8</v>
      </c>
      <c r="C272" s="401">
        <v>7</v>
      </c>
      <c r="D272" s="401">
        <v>5</v>
      </c>
      <c r="E272" s="402" t="s">
        <v>206</v>
      </c>
      <c r="F272" s="403" t="s">
        <v>584</v>
      </c>
      <c r="G272" s="404">
        <v>45</v>
      </c>
    </row>
    <row r="273" spans="1:7" s="9" customFormat="1">
      <c r="A273" s="400" t="s">
        <v>46</v>
      </c>
      <c r="B273" s="399">
        <v>8</v>
      </c>
      <c r="C273" s="401">
        <v>7</v>
      </c>
      <c r="D273" s="401">
        <v>5</v>
      </c>
      <c r="E273" s="402" t="s">
        <v>207</v>
      </c>
      <c r="F273" s="403" t="s">
        <v>584</v>
      </c>
      <c r="G273" s="404">
        <v>45</v>
      </c>
    </row>
    <row r="274" spans="1:7" s="9" customFormat="1">
      <c r="A274" s="400" t="s">
        <v>437</v>
      </c>
      <c r="B274" s="399">
        <v>8</v>
      </c>
      <c r="C274" s="401">
        <v>7</v>
      </c>
      <c r="D274" s="401">
        <v>5</v>
      </c>
      <c r="E274" s="402" t="s">
        <v>438</v>
      </c>
      <c r="F274" s="403" t="s">
        <v>584</v>
      </c>
      <c r="G274" s="404">
        <v>45</v>
      </c>
    </row>
    <row r="275" spans="1:7" s="2" customFormat="1">
      <c r="A275" s="453" t="s">
        <v>439</v>
      </c>
      <c r="B275" s="454">
        <v>8</v>
      </c>
      <c r="C275" s="455">
        <v>7</v>
      </c>
      <c r="D275" s="455">
        <v>5</v>
      </c>
      <c r="E275" s="456" t="s">
        <v>440</v>
      </c>
      <c r="F275" s="457" t="s">
        <v>584</v>
      </c>
      <c r="G275" s="458">
        <v>45</v>
      </c>
    </row>
    <row r="276" spans="1:7" s="9" customFormat="1">
      <c r="A276" s="400" t="s">
        <v>524</v>
      </c>
      <c r="B276" s="399">
        <v>8</v>
      </c>
      <c r="C276" s="401">
        <v>7</v>
      </c>
      <c r="D276" s="401">
        <v>5</v>
      </c>
      <c r="E276" s="402" t="s">
        <v>440</v>
      </c>
      <c r="F276" s="403" t="s">
        <v>20</v>
      </c>
      <c r="G276" s="404">
        <v>45</v>
      </c>
    </row>
    <row r="277" spans="1:7" s="2" customFormat="1">
      <c r="A277" s="400" t="s">
        <v>36</v>
      </c>
      <c r="B277" s="399">
        <v>8</v>
      </c>
      <c r="C277" s="401">
        <v>7</v>
      </c>
      <c r="D277" s="401">
        <v>5</v>
      </c>
      <c r="E277" s="402" t="s">
        <v>440</v>
      </c>
      <c r="F277" s="403" t="s">
        <v>19</v>
      </c>
      <c r="G277" s="404">
        <v>45</v>
      </c>
    </row>
    <row r="278" spans="1:7" s="2" customFormat="1" ht="18.600000000000001" customHeight="1">
      <c r="A278" s="447" t="s">
        <v>45</v>
      </c>
      <c r="B278" s="448">
        <v>8</v>
      </c>
      <c r="C278" s="449">
        <v>7</v>
      </c>
      <c r="D278" s="449">
        <v>7</v>
      </c>
      <c r="E278" s="450" t="s">
        <v>584</v>
      </c>
      <c r="F278" s="451" t="s">
        <v>584</v>
      </c>
      <c r="G278" s="452">
        <v>2225.6</v>
      </c>
    </row>
    <row r="279" spans="1:7" s="2" customFormat="1" ht="27.6">
      <c r="A279" s="400" t="s">
        <v>44</v>
      </c>
      <c r="B279" s="399">
        <v>8</v>
      </c>
      <c r="C279" s="401">
        <v>7</v>
      </c>
      <c r="D279" s="401">
        <v>7</v>
      </c>
      <c r="E279" s="402" t="s">
        <v>191</v>
      </c>
      <c r="F279" s="403" t="s">
        <v>584</v>
      </c>
      <c r="G279" s="404">
        <v>2225.6</v>
      </c>
    </row>
    <row r="280" spans="1:7" s="2" customFormat="1" ht="27.6">
      <c r="A280" s="400" t="s">
        <v>188</v>
      </c>
      <c r="B280" s="399">
        <v>8</v>
      </c>
      <c r="C280" s="401">
        <v>7</v>
      </c>
      <c r="D280" s="401">
        <v>7</v>
      </c>
      <c r="E280" s="402" t="s">
        <v>443</v>
      </c>
      <c r="F280" s="403" t="s">
        <v>584</v>
      </c>
      <c r="G280" s="404">
        <v>2225.6</v>
      </c>
    </row>
    <row r="281" spans="1:7" s="2" customFormat="1" ht="27.6">
      <c r="A281" s="400" t="s">
        <v>508</v>
      </c>
      <c r="B281" s="399">
        <v>8</v>
      </c>
      <c r="C281" s="401">
        <v>7</v>
      </c>
      <c r="D281" s="401">
        <v>7</v>
      </c>
      <c r="E281" s="402" t="s">
        <v>537</v>
      </c>
      <c r="F281" s="403" t="s">
        <v>584</v>
      </c>
      <c r="G281" s="404">
        <v>2225.6</v>
      </c>
    </row>
    <row r="282" spans="1:7" s="2" customFormat="1">
      <c r="A282" s="453" t="s">
        <v>1007</v>
      </c>
      <c r="B282" s="454">
        <v>8</v>
      </c>
      <c r="C282" s="455">
        <v>7</v>
      </c>
      <c r="D282" s="455">
        <v>7</v>
      </c>
      <c r="E282" s="456" t="s">
        <v>1008</v>
      </c>
      <c r="F282" s="457" t="s">
        <v>584</v>
      </c>
      <c r="G282" s="458">
        <v>2225.6</v>
      </c>
    </row>
    <row r="283" spans="1:7" s="2" customFormat="1">
      <c r="A283" s="400" t="s">
        <v>524</v>
      </c>
      <c r="B283" s="399">
        <v>8</v>
      </c>
      <c r="C283" s="401">
        <v>7</v>
      </c>
      <c r="D283" s="401">
        <v>7</v>
      </c>
      <c r="E283" s="402" t="s">
        <v>1008</v>
      </c>
      <c r="F283" s="403" t="s">
        <v>20</v>
      </c>
      <c r="G283" s="404">
        <v>2225.6</v>
      </c>
    </row>
    <row r="284" spans="1:7" s="9" customFormat="1" ht="13.95" customHeight="1">
      <c r="A284" s="400" t="s">
        <v>36</v>
      </c>
      <c r="B284" s="399">
        <v>8</v>
      </c>
      <c r="C284" s="401">
        <v>7</v>
      </c>
      <c r="D284" s="401">
        <v>7</v>
      </c>
      <c r="E284" s="402" t="s">
        <v>1008</v>
      </c>
      <c r="F284" s="403" t="s">
        <v>19</v>
      </c>
      <c r="G284" s="404">
        <v>2225.6</v>
      </c>
    </row>
    <row r="285" spans="1:7" s="2" customFormat="1" ht="17.399999999999999" customHeight="1">
      <c r="A285" s="447" t="s">
        <v>43</v>
      </c>
      <c r="B285" s="448">
        <v>8</v>
      </c>
      <c r="C285" s="449">
        <v>7</v>
      </c>
      <c r="D285" s="449">
        <v>9</v>
      </c>
      <c r="E285" s="450" t="s">
        <v>584</v>
      </c>
      <c r="F285" s="451" t="s">
        <v>584</v>
      </c>
      <c r="G285" s="452">
        <v>37755.4</v>
      </c>
    </row>
    <row r="286" spans="1:7" s="9" customFormat="1" ht="27.6">
      <c r="A286" s="400" t="s">
        <v>67</v>
      </c>
      <c r="B286" s="399">
        <v>8</v>
      </c>
      <c r="C286" s="401">
        <v>7</v>
      </c>
      <c r="D286" s="401">
        <v>9</v>
      </c>
      <c r="E286" s="402" t="s">
        <v>275</v>
      </c>
      <c r="F286" s="403" t="s">
        <v>584</v>
      </c>
      <c r="G286" s="404">
        <v>150</v>
      </c>
    </row>
    <row r="287" spans="1:7" s="2" customFormat="1">
      <c r="A287" s="400" t="s">
        <v>66</v>
      </c>
      <c r="B287" s="399">
        <v>8</v>
      </c>
      <c r="C287" s="401">
        <v>7</v>
      </c>
      <c r="D287" s="401">
        <v>9</v>
      </c>
      <c r="E287" s="402" t="s">
        <v>387</v>
      </c>
      <c r="F287" s="403" t="s">
        <v>584</v>
      </c>
      <c r="G287" s="404">
        <v>150</v>
      </c>
    </row>
    <row r="288" spans="1:7" s="9" customFormat="1">
      <c r="A288" s="400" t="s">
        <v>693</v>
      </c>
      <c r="B288" s="399">
        <v>8</v>
      </c>
      <c r="C288" s="401">
        <v>7</v>
      </c>
      <c r="D288" s="401">
        <v>9</v>
      </c>
      <c r="E288" s="402" t="s">
        <v>692</v>
      </c>
      <c r="F288" s="403" t="s">
        <v>584</v>
      </c>
      <c r="G288" s="404">
        <v>20</v>
      </c>
    </row>
    <row r="289" spans="1:7" s="9" customFormat="1">
      <c r="A289" s="453" t="s">
        <v>695</v>
      </c>
      <c r="B289" s="454">
        <v>8</v>
      </c>
      <c r="C289" s="455">
        <v>7</v>
      </c>
      <c r="D289" s="455">
        <v>9</v>
      </c>
      <c r="E289" s="456" t="s">
        <v>694</v>
      </c>
      <c r="F289" s="457" t="s">
        <v>584</v>
      </c>
      <c r="G289" s="458">
        <v>20</v>
      </c>
    </row>
    <row r="290" spans="1:7" s="2" customFormat="1">
      <c r="A290" s="400" t="s">
        <v>524</v>
      </c>
      <c r="B290" s="399">
        <v>8</v>
      </c>
      <c r="C290" s="401">
        <v>7</v>
      </c>
      <c r="D290" s="401">
        <v>9</v>
      </c>
      <c r="E290" s="402" t="s">
        <v>694</v>
      </c>
      <c r="F290" s="403" t="s">
        <v>20</v>
      </c>
      <c r="G290" s="404">
        <v>20</v>
      </c>
    </row>
    <row r="291" spans="1:7" s="9" customFormat="1">
      <c r="A291" s="400" t="s">
        <v>36</v>
      </c>
      <c r="B291" s="399">
        <v>8</v>
      </c>
      <c r="C291" s="401">
        <v>7</v>
      </c>
      <c r="D291" s="401">
        <v>9</v>
      </c>
      <c r="E291" s="402" t="s">
        <v>694</v>
      </c>
      <c r="F291" s="403" t="s">
        <v>19</v>
      </c>
      <c r="G291" s="404">
        <v>20</v>
      </c>
    </row>
    <row r="292" spans="1:7" s="9" customFormat="1" ht="27.6">
      <c r="A292" s="400" t="s">
        <v>391</v>
      </c>
      <c r="B292" s="399">
        <v>8</v>
      </c>
      <c r="C292" s="401">
        <v>7</v>
      </c>
      <c r="D292" s="401">
        <v>9</v>
      </c>
      <c r="E292" s="402" t="s">
        <v>392</v>
      </c>
      <c r="F292" s="403" t="s">
        <v>584</v>
      </c>
      <c r="G292" s="404">
        <v>130</v>
      </c>
    </row>
    <row r="293" spans="1:7" s="2" customFormat="1">
      <c r="A293" s="453" t="s">
        <v>393</v>
      </c>
      <c r="B293" s="454">
        <v>8</v>
      </c>
      <c r="C293" s="455">
        <v>7</v>
      </c>
      <c r="D293" s="455">
        <v>9</v>
      </c>
      <c r="E293" s="456" t="s">
        <v>394</v>
      </c>
      <c r="F293" s="457" t="s">
        <v>584</v>
      </c>
      <c r="G293" s="458">
        <v>130</v>
      </c>
    </row>
    <row r="294" spans="1:7" s="2" customFormat="1">
      <c r="A294" s="400" t="s">
        <v>524</v>
      </c>
      <c r="B294" s="399">
        <v>8</v>
      </c>
      <c r="C294" s="401">
        <v>7</v>
      </c>
      <c r="D294" s="401">
        <v>9</v>
      </c>
      <c r="E294" s="402" t="s">
        <v>394</v>
      </c>
      <c r="F294" s="403" t="s">
        <v>20</v>
      </c>
      <c r="G294" s="404">
        <v>80</v>
      </c>
    </row>
    <row r="295" spans="1:7" s="9" customFormat="1">
      <c r="A295" s="400" t="s">
        <v>36</v>
      </c>
      <c r="B295" s="399">
        <v>8</v>
      </c>
      <c r="C295" s="401">
        <v>7</v>
      </c>
      <c r="D295" s="401">
        <v>9</v>
      </c>
      <c r="E295" s="402" t="s">
        <v>394</v>
      </c>
      <c r="F295" s="403" t="s">
        <v>19</v>
      </c>
      <c r="G295" s="404">
        <v>80</v>
      </c>
    </row>
    <row r="296" spans="1:7" s="2" customFormat="1" ht="27.6">
      <c r="A296" s="400" t="s">
        <v>27</v>
      </c>
      <c r="B296" s="399">
        <v>8</v>
      </c>
      <c r="C296" s="401">
        <v>7</v>
      </c>
      <c r="D296" s="401">
        <v>9</v>
      </c>
      <c r="E296" s="402" t="s">
        <v>394</v>
      </c>
      <c r="F296" s="403" t="s">
        <v>5</v>
      </c>
      <c r="G296" s="404">
        <v>50</v>
      </c>
    </row>
    <row r="297" spans="1:7" s="2" customFormat="1">
      <c r="A297" s="400" t="s">
        <v>26</v>
      </c>
      <c r="B297" s="399">
        <v>8</v>
      </c>
      <c r="C297" s="401">
        <v>7</v>
      </c>
      <c r="D297" s="401">
        <v>9</v>
      </c>
      <c r="E297" s="402" t="s">
        <v>394</v>
      </c>
      <c r="F297" s="403" t="s">
        <v>6</v>
      </c>
      <c r="G297" s="404">
        <v>50</v>
      </c>
    </row>
    <row r="298" spans="1:7" s="9" customFormat="1" ht="27.6">
      <c r="A298" s="400" t="s">
        <v>23</v>
      </c>
      <c r="B298" s="399">
        <v>8</v>
      </c>
      <c r="C298" s="401">
        <v>7</v>
      </c>
      <c r="D298" s="401">
        <v>9</v>
      </c>
      <c r="E298" s="402" t="s">
        <v>199</v>
      </c>
      <c r="F298" s="403" t="s">
        <v>584</v>
      </c>
      <c r="G298" s="404">
        <v>37605.4</v>
      </c>
    </row>
    <row r="299" spans="1:7" s="2" customFormat="1">
      <c r="A299" s="400" t="s">
        <v>22</v>
      </c>
      <c r="B299" s="399">
        <v>8</v>
      </c>
      <c r="C299" s="401">
        <v>7</v>
      </c>
      <c r="D299" s="401">
        <v>9</v>
      </c>
      <c r="E299" s="402" t="s">
        <v>374</v>
      </c>
      <c r="F299" s="403" t="s">
        <v>584</v>
      </c>
      <c r="G299" s="404">
        <v>935</v>
      </c>
    </row>
    <row r="300" spans="1:7" s="2" customFormat="1" ht="41.4">
      <c r="A300" s="400" t="s">
        <v>375</v>
      </c>
      <c r="B300" s="399">
        <v>8</v>
      </c>
      <c r="C300" s="401">
        <v>7</v>
      </c>
      <c r="D300" s="401">
        <v>9</v>
      </c>
      <c r="E300" s="402" t="s">
        <v>376</v>
      </c>
      <c r="F300" s="403" t="s">
        <v>584</v>
      </c>
      <c r="G300" s="404">
        <v>935</v>
      </c>
    </row>
    <row r="301" spans="1:7" s="2" customFormat="1" ht="41.4">
      <c r="A301" s="453" t="s">
        <v>21</v>
      </c>
      <c r="B301" s="454">
        <v>8</v>
      </c>
      <c r="C301" s="455">
        <v>7</v>
      </c>
      <c r="D301" s="455">
        <v>9</v>
      </c>
      <c r="E301" s="456" t="s">
        <v>444</v>
      </c>
      <c r="F301" s="457" t="s">
        <v>584</v>
      </c>
      <c r="G301" s="458">
        <v>935</v>
      </c>
    </row>
    <row r="302" spans="1:7" s="9" customFormat="1" ht="41.4">
      <c r="A302" s="400" t="s">
        <v>34</v>
      </c>
      <c r="B302" s="399">
        <v>8</v>
      </c>
      <c r="C302" s="401">
        <v>7</v>
      </c>
      <c r="D302" s="401">
        <v>9</v>
      </c>
      <c r="E302" s="402" t="s">
        <v>444</v>
      </c>
      <c r="F302" s="403" t="s">
        <v>33</v>
      </c>
      <c r="G302" s="404">
        <v>935</v>
      </c>
    </row>
    <row r="303" spans="1:7" s="9" customFormat="1">
      <c r="A303" s="400" t="s">
        <v>38</v>
      </c>
      <c r="B303" s="399">
        <v>8</v>
      </c>
      <c r="C303" s="401">
        <v>7</v>
      </c>
      <c r="D303" s="401">
        <v>9</v>
      </c>
      <c r="E303" s="402" t="s">
        <v>444</v>
      </c>
      <c r="F303" s="403" t="s">
        <v>37</v>
      </c>
      <c r="G303" s="404">
        <v>935</v>
      </c>
    </row>
    <row r="304" spans="1:7" s="2" customFormat="1">
      <c r="A304" s="400" t="s">
        <v>49</v>
      </c>
      <c r="B304" s="399">
        <v>8</v>
      </c>
      <c r="C304" s="401">
        <v>7</v>
      </c>
      <c r="D304" s="401">
        <v>9</v>
      </c>
      <c r="E304" s="402" t="s">
        <v>422</v>
      </c>
      <c r="F304" s="403" t="s">
        <v>584</v>
      </c>
      <c r="G304" s="404">
        <v>36670.400000000001</v>
      </c>
    </row>
    <row r="305" spans="1:7" s="2" customFormat="1" ht="27.6">
      <c r="A305" s="400" t="s">
        <v>423</v>
      </c>
      <c r="B305" s="399">
        <v>8</v>
      </c>
      <c r="C305" s="401">
        <v>7</v>
      </c>
      <c r="D305" s="401">
        <v>9</v>
      </c>
      <c r="E305" s="402" t="s">
        <v>424</v>
      </c>
      <c r="F305" s="403" t="s">
        <v>584</v>
      </c>
      <c r="G305" s="404">
        <v>9185</v>
      </c>
    </row>
    <row r="306" spans="1:7" s="9" customFormat="1">
      <c r="A306" s="453" t="s">
        <v>39</v>
      </c>
      <c r="B306" s="454">
        <v>8</v>
      </c>
      <c r="C306" s="455">
        <v>7</v>
      </c>
      <c r="D306" s="455">
        <v>9</v>
      </c>
      <c r="E306" s="456" t="s">
        <v>446</v>
      </c>
      <c r="F306" s="457" t="s">
        <v>584</v>
      </c>
      <c r="G306" s="458">
        <v>9185</v>
      </c>
    </row>
    <row r="307" spans="1:7" s="2" customFormat="1" ht="41.4">
      <c r="A307" s="400" t="s">
        <v>34</v>
      </c>
      <c r="B307" s="399">
        <v>8</v>
      </c>
      <c r="C307" s="401">
        <v>7</v>
      </c>
      <c r="D307" s="401">
        <v>9</v>
      </c>
      <c r="E307" s="402" t="s">
        <v>446</v>
      </c>
      <c r="F307" s="403" t="s">
        <v>33</v>
      </c>
      <c r="G307" s="404">
        <v>7337.5</v>
      </c>
    </row>
    <row r="308" spans="1:7" s="9" customFormat="1">
      <c r="A308" s="400" t="s">
        <v>38</v>
      </c>
      <c r="B308" s="399">
        <v>8</v>
      </c>
      <c r="C308" s="401">
        <v>7</v>
      </c>
      <c r="D308" s="401">
        <v>9</v>
      </c>
      <c r="E308" s="402" t="s">
        <v>446</v>
      </c>
      <c r="F308" s="403" t="s">
        <v>37</v>
      </c>
      <c r="G308" s="404">
        <v>7337.5</v>
      </c>
    </row>
    <row r="309" spans="1:7" s="2" customFormat="1">
      <c r="A309" s="400" t="s">
        <v>524</v>
      </c>
      <c r="B309" s="399">
        <v>8</v>
      </c>
      <c r="C309" s="401">
        <v>7</v>
      </c>
      <c r="D309" s="401">
        <v>9</v>
      </c>
      <c r="E309" s="402" t="s">
        <v>446</v>
      </c>
      <c r="F309" s="403" t="s">
        <v>20</v>
      </c>
      <c r="G309" s="404">
        <v>1815.5</v>
      </c>
    </row>
    <row r="310" spans="1:7" s="2" customFormat="1">
      <c r="A310" s="400" t="s">
        <v>36</v>
      </c>
      <c r="B310" s="399">
        <v>8</v>
      </c>
      <c r="C310" s="401">
        <v>7</v>
      </c>
      <c r="D310" s="401">
        <v>9</v>
      </c>
      <c r="E310" s="402" t="s">
        <v>446</v>
      </c>
      <c r="F310" s="403" t="s">
        <v>19</v>
      </c>
      <c r="G310" s="404">
        <v>1815.5</v>
      </c>
    </row>
    <row r="311" spans="1:7" s="2" customFormat="1">
      <c r="A311" s="400" t="s">
        <v>30</v>
      </c>
      <c r="B311" s="399">
        <v>8</v>
      </c>
      <c r="C311" s="401">
        <v>7</v>
      </c>
      <c r="D311" s="401">
        <v>9</v>
      </c>
      <c r="E311" s="402" t="s">
        <v>446</v>
      </c>
      <c r="F311" s="403" t="s">
        <v>4</v>
      </c>
      <c r="G311" s="404">
        <v>32</v>
      </c>
    </row>
    <row r="312" spans="1:7" s="2" customFormat="1">
      <c r="A312" s="400" t="s">
        <v>29</v>
      </c>
      <c r="B312" s="399">
        <v>8</v>
      </c>
      <c r="C312" s="401">
        <v>7</v>
      </c>
      <c r="D312" s="401">
        <v>9</v>
      </c>
      <c r="E312" s="402" t="s">
        <v>446</v>
      </c>
      <c r="F312" s="403" t="s">
        <v>28</v>
      </c>
      <c r="G312" s="404">
        <v>32</v>
      </c>
    </row>
    <row r="313" spans="1:7" s="9" customFormat="1" ht="27.6">
      <c r="A313" s="400" t="s">
        <v>447</v>
      </c>
      <c r="B313" s="399">
        <v>8</v>
      </c>
      <c r="C313" s="401">
        <v>7</v>
      </c>
      <c r="D313" s="401">
        <v>9</v>
      </c>
      <c r="E313" s="402" t="s">
        <v>448</v>
      </c>
      <c r="F313" s="403" t="s">
        <v>584</v>
      </c>
      <c r="G313" s="404">
        <v>27485.4</v>
      </c>
    </row>
    <row r="314" spans="1:7" s="2" customFormat="1">
      <c r="A314" s="453" t="s">
        <v>502</v>
      </c>
      <c r="B314" s="454">
        <v>8</v>
      </c>
      <c r="C314" s="455">
        <v>7</v>
      </c>
      <c r="D314" s="455">
        <v>9</v>
      </c>
      <c r="E314" s="456" t="s">
        <v>449</v>
      </c>
      <c r="F314" s="457" t="s">
        <v>584</v>
      </c>
      <c r="G314" s="458">
        <v>24785.4</v>
      </c>
    </row>
    <row r="315" spans="1:7" s="2" customFormat="1" ht="41.4">
      <c r="A315" s="400" t="s">
        <v>34</v>
      </c>
      <c r="B315" s="399">
        <v>8</v>
      </c>
      <c r="C315" s="401">
        <v>7</v>
      </c>
      <c r="D315" s="401">
        <v>9</v>
      </c>
      <c r="E315" s="402" t="s">
        <v>449</v>
      </c>
      <c r="F315" s="403" t="s">
        <v>33</v>
      </c>
      <c r="G315" s="404">
        <v>22753.1</v>
      </c>
    </row>
    <row r="316" spans="1:7" s="2" customFormat="1">
      <c r="A316" s="400" t="s">
        <v>32</v>
      </c>
      <c r="B316" s="399">
        <v>8</v>
      </c>
      <c r="C316" s="401">
        <v>7</v>
      </c>
      <c r="D316" s="401">
        <v>9</v>
      </c>
      <c r="E316" s="402" t="s">
        <v>449</v>
      </c>
      <c r="F316" s="403" t="s">
        <v>31</v>
      </c>
      <c r="G316" s="404">
        <v>22753.1</v>
      </c>
    </row>
    <row r="317" spans="1:7" s="2" customFormat="1" ht="27.6">
      <c r="A317" s="400" t="s">
        <v>27</v>
      </c>
      <c r="B317" s="399">
        <v>8</v>
      </c>
      <c r="C317" s="401">
        <v>7</v>
      </c>
      <c r="D317" s="401">
        <v>9</v>
      </c>
      <c r="E317" s="402" t="s">
        <v>449</v>
      </c>
      <c r="F317" s="403" t="s">
        <v>5</v>
      </c>
      <c r="G317" s="404">
        <v>2032.3</v>
      </c>
    </row>
    <row r="318" spans="1:7" s="2" customFormat="1">
      <c r="A318" s="400" t="s">
        <v>26</v>
      </c>
      <c r="B318" s="399">
        <v>8</v>
      </c>
      <c r="C318" s="401">
        <v>7</v>
      </c>
      <c r="D318" s="401">
        <v>9</v>
      </c>
      <c r="E318" s="402" t="s">
        <v>449</v>
      </c>
      <c r="F318" s="403" t="s">
        <v>6</v>
      </c>
      <c r="G318" s="404">
        <v>2032.3</v>
      </c>
    </row>
    <row r="319" spans="1:7" s="14" customFormat="1">
      <c r="A319" s="400" t="s">
        <v>35</v>
      </c>
      <c r="B319" s="399">
        <v>8</v>
      </c>
      <c r="C319" s="401">
        <v>7</v>
      </c>
      <c r="D319" s="401">
        <v>9</v>
      </c>
      <c r="E319" s="402" t="s">
        <v>450</v>
      </c>
      <c r="F319" s="403" t="s">
        <v>584</v>
      </c>
      <c r="G319" s="404">
        <v>2700</v>
      </c>
    </row>
    <row r="320" spans="1:7" s="2" customFormat="1">
      <c r="A320" s="400" t="s">
        <v>524</v>
      </c>
      <c r="B320" s="399">
        <v>8</v>
      </c>
      <c r="C320" s="401">
        <v>7</v>
      </c>
      <c r="D320" s="401">
        <v>9</v>
      </c>
      <c r="E320" s="402" t="s">
        <v>450</v>
      </c>
      <c r="F320" s="403" t="s">
        <v>20</v>
      </c>
      <c r="G320" s="404">
        <v>1897</v>
      </c>
    </row>
    <row r="321" spans="1:7" s="9" customFormat="1">
      <c r="A321" s="400" t="s">
        <v>36</v>
      </c>
      <c r="B321" s="399">
        <v>8</v>
      </c>
      <c r="C321" s="401">
        <v>7</v>
      </c>
      <c r="D321" s="401">
        <v>9</v>
      </c>
      <c r="E321" s="402" t="s">
        <v>450</v>
      </c>
      <c r="F321" s="403" t="s">
        <v>19</v>
      </c>
      <c r="G321" s="404">
        <v>1897</v>
      </c>
    </row>
    <row r="322" spans="1:7" s="2" customFormat="1" ht="27.6">
      <c r="A322" s="400" t="s">
        <v>27</v>
      </c>
      <c r="B322" s="399">
        <v>8</v>
      </c>
      <c r="C322" s="401">
        <v>7</v>
      </c>
      <c r="D322" s="401">
        <v>9</v>
      </c>
      <c r="E322" s="402" t="s">
        <v>450</v>
      </c>
      <c r="F322" s="403" t="s">
        <v>5</v>
      </c>
      <c r="G322" s="404">
        <v>800</v>
      </c>
    </row>
    <row r="323" spans="1:7" s="9" customFormat="1">
      <c r="A323" s="400" t="s">
        <v>26</v>
      </c>
      <c r="B323" s="399">
        <v>8</v>
      </c>
      <c r="C323" s="401">
        <v>7</v>
      </c>
      <c r="D323" s="401">
        <v>9</v>
      </c>
      <c r="E323" s="402" t="s">
        <v>450</v>
      </c>
      <c r="F323" s="403" t="s">
        <v>6</v>
      </c>
      <c r="G323" s="404">
        <v>800</v>
      </c>
    </row>
    <row r="324" spans="1:7" s="9" customFormat="1">
      <c r="A324" s="400" t="s">
        <v>30</v>
      </c>
      <c r="B324" s="399">
        <v>8</v>
      </c>
      <c r="C324" s="401">
        <v>7</v>
      </c>
      <c r="D324" s="401">
        <v>9</v>
      </c>
      <c r="E324" s="402" t="s">
        <v>450</v>
      </c>
      <c r="F324" s="403" t="s">
        <v>4</v>
      </c>
      <c r="G324" s="404">
        <v>3</v>
      </c>
    </row>
    <row r="325" spans="1:7" s="2" customFormat="1">
      <c r="A325" s="400" t="s">
        <v>29</v>
      </c>
      <c r="B325" s="399">
        <v>8</v>
      </c>
      <c r="C325" s="401">
        <v>7</v>
      </c>
      <c r="D325" s="401">
        <v>9</v>
      </c>
      <c r="E325" s="402" t="s">
        <v>450</v>
      </c>
      <c r="F325" s="403" t="s">
        <v>28</v>
      </c>
      <c r="G325" s="404">
        <v>3</v>
      </c>
    </row>
    <row r="326" spans="1:7" s="2" customFormat="1">
      <c r="A326" s="441" t="s">
        <v>25</v>
      </c>
      <c r="B326" s="442">
        <v>8</v>
      </c>
      <c r="C326" s="443">
        <v>10</v>
      </c>
      <c r="D326" s="443">
        <v>0</v>
      </c>
      <c r="E326" s="444" t="s">
        <v>584</v>
      </c>
      <c r="F326" s="445" t="s">
        <v>584</v>
      </c>
      <c r="G326" s="446">
        <v>24632</v>
      </c>
    </row>
    <row r="327" spans="1:7" s="2" customFormat="1">
      <c r="A327" s="447" t="s">
        <v>24</v>
      </c>
      <c r="B327" s="448">
        <v>8</v>
      </c>
      <c r="C327" s="449">
        <v>10</v>
      </c>
      <c r="D327" s="449">
        <v>4</v>
      </c>
      <c r="E327" s="450" t="s">
        <v>584</v>
      </c>
      <c r="F327" s="451" t="s">
        <v>584</v>
      </c>
      <c r="G327" s="452">
        <v>24632</v>
      </c>
    </row>
    <row r="328" spans="1:7" s="9" customFormat="1" ht="27.6">
      <c r="A328" s="400" t="s">
        <v>23</v>
      </c>
      <c r="B328" s="399">
        <v>8</v>
      </c>
      <c r="C328" s="401">
        <v>10</v>
      </c>
      <c r="D328" s="401">
        <v>4</v>
      </c>
      <c r="E328" s="402" t="s">
        <v>199</v>
      </c>
      <c r="F328" s="403" t="s">
        <v>584</v>
      </c>
      <c r="G328" s="404">
        <v>24632</v>
      </c>
    </row>
    <row r="329" spans="1:7" s="2" customFormat="1">
      <c r="A329" s="400" t="s">
        <v>22</v>
      </c>
      <c r="B329" s="399">
        <v>8</v>
      </c>
      <c r="C329" s="401">
        <v>10</v>
      </c>
      <c r="D329" s="401">
        <v>4</v>
      </c>
      <c r="E329" s="402" t="s">
        <v>374</v>
      </c>
      <c r="F329" s="403" t="s">
        <v>584</v>
      </c>
      <c r="G329" s="404">
        <v>24632</v>
      </c>
    </row>
    <row r="330" spans="1:7" s="2" customFormat="1" ht="41.4">
      <c r="A330" s="400" t="s">
        <v>375</v>
      </c>
      <c r="B330" s="399">
        <v>8</v>
      </c>
      <c r="C330" s="401">
        <v>10</v>
      </c>
      <c r="D330" s="401">
        <v>4</v>
      </c>
      <c r="E330" s="402" t="s">
        <v>376</v>
      </c>
      <c r="F330" s="403" t="s">
        <v>584</v>
      </c>
      <c r="G330" s="404">
        <v>24632</v>
      </c>
    </row>
    <row r="331" spans="1:7" s="9" customFormat="1" ht="41.4">
      <c r="A331" s="453" t="s">
        <v>21</v>
      </c>
      <c r="B331" s="454">
        <v>8</v>
      </c>
      <c r="C331" s="455">
        <v>10</v>
      </c>
      <c r="D331" s="455">
        <v>4</v>
      </c>
      <c r="E331" s="456" t="s">
        <v>444</v>
      </c>
      <c r="F331" s="457" t="s">
        <v>584</v>
      </c>
      <c r="G331" s="458">
        <v>24632</v>
      </c>
    </row>
    <row r="332" spans="1:7" s="2" customFormat="1">
      <c r="A332" s="400" t="s">
        <v>524</v>
      </c>
      <c r="B332" s="399">
        <v>8</v>
      </c>
      <c r="C332" s="401">
        <v>10</v>
      </c>
      <c r="D332" s="401">
        <v>4</v>
      </c>
      <c r="E332" s="402" t="s">
        <v>444</v>
      </c>
      <c r="F332" s="403" t="s">
        <v>20</v>
      </c>
      <c r="G332" s="404">
        <v>244</v>
      </c>
    </row>
    <row r="333" spans="1:7" s="2" customFormat="1" ht="13.95" customHeight="1">
      <c r="A333" s="400" t="s">
        <v>36</v>
      </c>
      <c r="B333" s="399">
        <v>8</v>
      </c>
      <c r="C333" s="401">
        <v>10</v>
      </c>
      <c r="D333" s="401">
        <v>4</v>
      </c>
      <c r="E333" s="402" t="s">
        <v>444</v>
      </c>
      <c r="F333" s="403" t="s">
        <v>19</v>
      </c>
      <c r="G333" s="404">
        <v>244</v>
      </c>
    </row>
    <row r="334" spans="1:7" s="2" customFormat="1">
      <c r="A334" s="400" t="s">
        <v>18</v>
      </c>
      <c r="B334" s="399">
        <v>8</v>
      </c>
      <c r="C334" s="401">
        <v>10</v>
      </c>
      <c r="D334" s="401">
        <v>4</v>
      </c>
      <c r="E334" s="402" t="s">
        <v>444</v>
      </c>
      <c r="F334" s="403" t="s">
        <v>17</v>
      </c>
      <c r="G334" s="404">
        <v>24388</v>
      </c>
    </row>
    <row r="335" spans="1:7" s="9" customFormat="1">
      <c r="A335" s="400" t="s">
        <v>16</v>
      </c>
      <c r="B335" s="399">
        <v>8</v>
      </c>
      <c r="C335" s="401">
        <v>10</v>
      </c>
      <c r="D335" s="401">
        <v>4</v>
      </c>
      <c r="E335" s="402" t="s">
        <v>444</v>
      </c>
      <c r="F335" s="403" t="s">
        <v>15</v>
      </c>
      <c r="G335" s="404">
        <v>24388</v>
      </c>
    </row>
    <row r="336" spans="1:7" s="2" customFormat="1" ht="27.6">
      <c r="A336" s="459" t="s">
        <v>1010</v>
      </c>
      <c r="B336" s="460">
        <v>15</v>
      </c>
      <c r="C336" s="461">
        <v>0</v>
      </c>
      <c r="D336" s="461">
        <v>0</v>
      </c>
      <c r="E336" s="462" t="s">
        <v>584</v>
      </c>
      <c r="F336" s="463" t="s">
        <v>584</v>
      </c>
      <c r="G336" s="464">
        <v>3510.3</v>
      </c>
    </row>
    <row r="337" spans="1:7" s="2" customFormat="1">
      <c r="A337" s="441" t="s">
        <v>80</v>
      </c>
      <c r="B337" s="442">
        <v>15</v>
      </c>
      <c r="C337" s="443">
        <v>1</v>
      </c>
      <c r="D337" s="443">
        <v>0</v>
      </c>
      <c r="E337" s="444" t="s">
        <v>584</v>
      </c>
      <c r="F337" s="445" t="s">
        <v>584</v>
      </c>
      <c r="G337" s="446">
        <v>3490.3</v>
      </c>
    </row>
    <row r="338" spans="1:7" s="13" customFormat="1" ht="27.6">
      <c r="A338" s="447" t="s">
        <v>81</v>
      </c>
      <c r="B338" s="448">
        <v>15</v>
      </c>
      <c r="C338" s="449">
        <v>1</v>
      </c>
      <c r="D338" s="449">
        <v>3</v>
      </c>
      <c r="E338" s="450" t="s">
        <v>584</v>
      </c>
      <c r="F338" s="451" t="s">
        <v>584</v>
      </c>
      <c r="G338" s="452">
        <v>3490.3</v>
      </c>
    </row>
    <row r="339" spans="1:7" s="9" customFormat="1">
      <c r="A339" s="400" t="s">
        <v>78</v>
      </c>
      <c r="B339" s="399">
        <v>15</v>
      </c>
      <c r="C339" s="401">
        <v>1</v>
      </c>
      <c r="D339" s="401">
        <v>3</v>
      </c>
      <c r="E339" s="402" t="s">
        <v>226</v>
      </c>
      <c r="F339" s="403" t="s">
        <v>584</v>
      </c>
      <c r="G339" s="404">
        <v>3490.3</v>
      </c>
    </row>
    <row r="340" spans="1:7" s="2" customFormat="1">
      <c r="A340" s="453" t="s">
        <v>76</v>
      </c>
      <c r="B340" s="454">
        <v>15</v>
      </c>
      <c r="C340" s="455">
        <v>1</v>
      </c>
      <c r="D340" s="455">
        <v>3</v>
      </c>
      <c r="E340" s="456" t="s">
        <v>190</v>
      </c>
      <c r="F340" s="457" t="s">
        <v>584</v>
      </c>
      <c r="G340" s="458">
        <v>3490.3</v>
      </c>
    </row>
    <row r="341" spans="1:7" s="2" customFormat="1" ht="41.4">
      <c r="A341" s="400" t="s">
        <v>34</v>
      </c>
      <c r="B341" s="399">
        <v>15</v>
      </c>
      <c r="C341" s="401">
        <v>1</v>
      </c>
      <c r="D341" s="401">
        <v>3</v>
      </c>
      <c r="E341" s="402" t="s">
        <v>190</v>
      </c>
      <c r="F341" s="403" t="s">
        <v>33</v>
      </c>
      <c r="G341" s="404">
        <v>2090.3000000000002</v>
      </c>
    </row>
    <row r="342" spans="1:7" s="9" customFormat="1">
      <c r="A342" s="400" t="s">
        <v>38</v>
      </c>
      <c r="B342" s="399">
        <v>15</v>
      </c>
      <c r="C342" s="401">
        <v>1</v>
      </c>
      <c r="D342" s="401">
        <v>3</v>
      </c>
      <c r="E342" s="402" t="s">
        <v>190</v>
      </c>
      <c r="F342" s="403" t="s">
        <v>37</v>
      </c>
      <c r="G342" s="404">
        <v>2090.3000000000002</v>
      </c>
    </row>
    <row r="343" spans="1:7" s="2" customFormat="1">
      <c r="A343" s="400" t="s">
        <v>524</v>
      </c>
      <c r="B343" s="399">
        <v>15</v>
      </c>
      <c r="C343" s="401">
        <v>1</v>
      </c>
      <c r="D343" s="401">
        <v>3</v>
      </c>
      <c r="E343" s="402" t="s">
        <v>190</v>
      </c>
      <c r="F343" s="403" t="s">
        <v>20</v>
      </c>
      <c r="G343" s="404">
        <v>1399</v>
      </c>
    </row>
    <row r="344" spans="1:7" s="2" customFormat="1">
      <c r="A344" s="400" t="s">
        <v>36</v>
      </c>
      <c r="B344" s="399">
        <v>15</v>
      </c>
      <c r="C344" s="401">
        <v>1</v>
      </c>
      <c r="D344" s="401">
        <v>3</v>
      </c>
      <c r="E344" s="402" t="s">
        <v>190</v>
      </c>
      <c r="F344" s="403" t="s">
        <v>19</v>
      </c>
      <c r="G344" s="404">
        <v>1399</v>
      </c>
    </row>
    <row r="345" spans="1:7" s="9" customFormat="1">
      <c r="A345" s="400" t="s">
        <v>30</v>
      </c>
      <c r="B345" s="399">
        <v>15</v>
      </c>
      <c r="C345" s="401">
        <v>1</v>
      </c>
      <c r="D345" s="401">
        <v>3</v>
      </c>
      <c r="E345" s="402" t="s">
        <v>190</v>
      </c>
      <c r="F345" s="403" t="s">
        <v>4</v>
      </c>
      <c r="G345" s="404">
        <v>1</v>
      </c>
    </row>
    <row r="346" spans="1:7" s="9" customFormat="1">
      <c r="A346" s="400" t="s">
        <v>29</v>
      </c>
      <c r="B346" s="399">
        <v>15</v>
      </c>
      <c r="C346" s="401">
        <v>1</v>
      </c>
      <c r="D346" s="401">
        <v>3</v>
      </c>
      <c r="E346" s="402" t="s">
        <v>190</v>
      </c>
      <c r="F346" s="403" t="s">
        <v>28</v>
      </c>
      <c r="G346" s="404">
        <v>1</v>
      </c>
    </row>
    <row r="347" spans="1:7" s="2" customFormat="1">
      <c r="A347" s="441" t="s">
        <v>75</v>
      </c>
      <c r="B347" s="442">
        <v>15</v>
      </c>
      <c r="C347" s="443">
        <v>7</v>
      </c>
      <c r="D347" s="443">
        <v>0</v>
      </c>
      <c r="E347" s="444" t="s">
        <v>584</v>
      </c>
      <c r="F347" s="445" t="s">
        <v>584</v>
      </c>
      <c r="G347" s="446">
        <v>20</v>
      </c>
    </row>
    <row r="348" spans="1:7" s="2" customFormat="1">
      <c r="A348" s="447" t="s">
        <v>51</v>
      </c>
      <c r="B348" s="448">
        <v>15</v>
      </c>
      <c r="C348" s="449">
        <v>7</v>
      </c>
      <c r="D348" s="449">
        <v>5</v>
      </c>
      <c r="E348" s="450" t="s">
        <v>584</v>
      </c>
      <c r="F348" s="451" t="s">
        <v>584</v>
      </c>
      <c r="G348" s="452">
        <v>20</v>
      </c>
    </row>
    <row r="349" spans="1:7" s="2" customFormat="1">
      <c r="A349" s="400" t="s">
        <v>47</v>
      </c>
      <c r="B349" s="399">
        <v>15</v>
      </c>
      <c r="C349" s="401">
        <v>7</v>
      </c>
      <c r="D349" s="401">
        <v>5</v>
      </c>
      <c r="E349" s="402" t="s">
        <v>206</v>
      </c>
      <c r="F349" s="403" t="s">
        <v>584</v>
      </c>
      <c r="G349" s="404">
        <v>20</v>
      </c>
    </row>
    <row r="350" spans="1:7" s="2" customFormat="1">
      <c r="A350" s="400" t="s">
        <v>46</v>
      </c>
      <c r="B350" s="399">
        <v>15</v>
      </c>
      <c r="C350" s="401">
        <v>7</v>
      </c>
      <c r="D350" s="401">
        <v>5</v>
      </c>
      <c r="E350" s="402" t="s">
        <v>207</v>
      </c>
      <c r="F350" s="403" t="s">
        <v>584</v>
      </c>
      <c r="G350" s="404">
        <v>20</v>
      </c>
    </row>
    <row r="351" spans="1:7" s="2" customFormat="1">
      <c r="A351" s="400" t="s">
        <v>437</v>
      </c>
      <c r="B351" s="399">
        <v>15</v>
      </c>
      <c r="C351" s="401">
        <v>7</v>
      </c>
      <c r="D351" s="401">
        <v>5</v>
      </c>
      <c r="E351" s="402" t="s">
        <v>438</v>
      </c>
      <c r="F351" s="403" t="s">
        <v>584</v>
      </c>
      <c r="G351" s="404">
        <v>20</v>
      </c>
    </row>
    <row r="352" spans="1:7" s="2" customFormat="1">
      <c r="A352" s="453" t="s">
        <v>439</v>
      </c>
      <c r="B352" s="454">
        <v>15</v>
      </c>
      <c r="C352" s="455">
        <v>7</v>
      </c>
      <c r="D352" s="455">
        <v>5</v>
      </c>
      <c r="E352" s="456" t="s">
        <v>440</v>
      </c>
      <c r="F352" s="457" t="s">
        <v>584</v>
      </c>
      <c r="G352" s="458">
        <v>20</v>
      </c>
    </row>
    <row r="353" spans="1:7" s="2" customFormat="1">
      <c r="A353" s="400" t="s">
        <v>524</v>
      </c>
      <c r="B353" s="399">
        <v>15</v>
      </c>
      <c r="C353" s="401">
        <v>7</v>
      </c>
      <c r="D353" s="401">
        <v>5</v>
      </c>
      <c r="E353" s="402" t="s">
        <v>440</v>
      </c>
      <c r="F353" s="403" t="s">
        <v>20</v>
      </c>
      <c r="G353" s="404">
        <v>20</v>
      </c>
    </row>
    <row r="354" spans="1:7" s="2" customFormat="1">
      <c r="A354" s="400" t="s">
        <v>36</v>
      </c>
      <c r="B354" s="399">
        <v>15</v>
      </c>
      <c r="C354" s="401">
        <v>7</v>
      </c>
      <c r="D354" s="401">
        <v>5</v>
      </c>
      <c r="E354" s="402" t="s">
        <v>440</v>
      </c>
      <c r="F354" s="403" t="s">
        <v>19</v>
      </c>
      <c r="G354" s="404">
        <v>20</v>
      </c>
    </row>
    <row r="355" spans="1:7" s="9" customFormat="1" ht="27.6">
      <c r="A355" s="459" t="s">
        <v>1011</v>
      </c>
      <c r="B355" s="460">
        <v>16</v>
      </c>
      <c r="C355" s="461">
        <v>0</v>
      </c>
      <c r="D355" s="461">
        <v>0</v>
      </c>
      <c r="E355" s="462" t="s">
        <v>584</v>
      </c>
      <c r="F355" s="463" t="s">
        <v>584</v>
      </c>
      <c r="G355" s="464">
        <v>4963.3</v>
      </c>
    </row>
    <row r="356" spans="1:7" s="2" customFormat="1">
      <c r="A356" s="441" t="s">
        <v>80</v>
      </c>
      <c r="B356" s="442">
        <v>16</v>
      </c>
      <c r="C356" s="443">
        <v>1</v>
      </c>
      <c r="D356" s="443">
        <v>0</v>
      </c>
      <c r="E356" s="444" t="s">
        <v>584</v>
      </c>
      <c r="F356" s="445" t="s">
        <v>584</v>
      </c>
      <c r="G356" s="446">
        <v>4935.3</v>
      </c>
    </row>
    <row r="357" spans="1:7" s="2" customFormat="1" ht="27.6">
      <c r="A357" s="447" t="s">
        <v>79</v>
      </c>
      <c r="B357" s="448">
        <v>16</v>
      </c>
      <c r="C357" s="449">
        <v>1</v>
      </c>
      <c r="D357" s="449">
        <v>6</v>
      </c>
      <c r="E357" s="450" t="s">
        <v>584</v>
      </c>
      <c r="F357" s="451" t="s">
        <v>584</v>
      </c>
      <c r="G357" s="452">
        <v>4935.3</v>
      </c>
    </row>
    <row r="358" spans="1:7" s="13" customFormat="1">
      <c r="A358" s="400" t="s">
        <v>78</v>
      </c>
      <c r="B358" s="399">
        <v>16</v>
      </c>
      <c r="C358" s="401">
        <v>1</v>
      </c>
      <c r="D358" s="401">
        <v>6</v>
      </c>
      <c r="E358" s="402" t="s">
        <v>226</v>
      </c>
      <c r="F358" s="403" t="s">
        <v>584</v>
      </c>
      <c r="G358" s="404">
        <v>4935.3</v>
      </c>
    </row>
    <row r="359" spans="1:7" s="9" customFormat="1">
      <c r="A359" s="453" t="s">
        <v>77</v>
      </c>
      <c r="B359" s="454">
        <v>16</v>
      </c>
      <c r="C359" s="455">
        <v>1</v>
      </c>
      <c r="D359" s="455">
        <v>6</v>
      </c>
      <c r="E359" s="456" t="s">
        <v>227</v>
      </c>
      <c r="F359" s="457" t="s">
        <v>584</v>
      </c>
      <c r="G359" s="458">
        <v>1666.3</v>
      </c>
    </row>
    <row r="360" spans="1:7" s="2" customFormat="1" ht="41.4">
      <c r="A360" s="400" t="s">
        <v>34</v>
      </c>
      <c r="B360" s="399">
        <v>16</v>
      </c>
      <c r="C360" s="401">
        <v>1</v>
      </c>
      <c r="D360" s="401">
        <v>6</v>
      </c>
      <c r="E360" s="402" t="s">
        <v>227</v>
      </c>
      <c r="F360" s="403" t="s">
        <v>33</v>
      </c>
      <c r="G360" s="404">
        <v>1666.3</v>
      </c>
    </row>
    <row r="361" spans="1:7" s="2" customFormat="1">
      <c r="A361" s="400" t="s">
        <v>38</v>
      </c>
      <c r="B361" s="399">
        <v>16</v>
      </c>
      <c r="C361" s="401">
        <v>1</v>
      </c>
      <c r="D361" s="401">
        <v>6</v>
      </c>
      <c r="E361" s="402" t="s">
        <v>227</v>
      </c>
      <c r="F361" s="403" t="s">
        <v>37</v>
      </c>
      <c r="G361" s="404">
        <v>1666.3</v>
      </c>
    </row>
    <row r="362" spans="1:7" s="2" customFormat="1">
      <c r="A362" s="453" t="s">
        <v>1012</v>
      </c>
      <c r="B362" s="454">
        <v>16</v>
      </c>
      <c r="C362" s="455">
        <v>1</v>
      </c>
      <c r="D362" s="455">
        <v>6</v>
      </c>
      <c r="E362" s="456" t="s">
        <v>1013</v>
      </c>
      <c r="F362" s="457" t="s">
        <v>584</v>
      </c>
      <c r="G362" s="458">
        <v>232.3</v>
      </c>
    </row>
    <row r="363" spans="1:7" s="2" customFormat="1" ht="41.4">
      <c r="A363" s="400" t="s">
        <v>34</v>
      </c>
      <c r="B363" s="399">
        <v>16</v>
      </c>
      <c r="C363" s="401">
        <v>1</v>
      </c>
      <c r="D363" s="401">
        <v>6</v>
      </c>
      <c r="E363" s="402" t="s">
        <v>1013</v>
      </c>
      <c r="F363" s="403" t="s">
        <v>33</v>
      </c>
      <c r="G363" s="404">
        <v>232.3</v>
      </c>
    </row>
    <row r="364" spans="1:7" s="9" customFormat="1">
      <c r="A364" s="400" t="s">
        <v>38</v>
      </c>
      <c r="B364" s="399">
        <v>16</v>
      </c>
      <c r="C364" s="401">
        <v>1</v>
      </c>
      <c r="D364" s="401">
        <v>6</v>
      </c>
      <c r="E364" s="402" t="s">
        <v>1013</v>
      </c>
      <c r="F364" s="403" t="s">
        <v>37</v>
      </c>
      <c r="G364" s="404">
        <v>232.3</v>
      </c>
    </row>
    <row r="365" spans="1:7" s="2" customFormat="1">
      <c r="A365" s="453" t="s">
        <v>1014</v>
      </c>
      <c r="B365" s="454">
        <v>16</v>
      </c>
      <c r="C365" s="455">
        <v>1</v>
      </c>
      <c r="D365" s="455">
        <v>6</v>
      </c>
      <c r="E365" s="456" t="s">
        <v>1015</v>
      </c>
      <c r="F365" s="457" t="s">
        <v>584</v>
      </c>
      <c r="G365" s="458">
        <v>315.7</v>
      </c>
    </row>
    <row r="366" spans="1:7" s="2" customFormat="1" ht="41.4">
      <c r="A366" s="400" t="s">
        <v>34</v>
      </c>
      <c r="B366" s="399">
        <v>16</v>
      </c>
      <c r="C366" s="401">
        <v>1</v>
      </c>
      <c r="D366" s="401">
        <v>6</v>
      </c>
      <c r="E366" s="402" t="s">
        <v>1015</v>
      </c>
      <c r="F366" s="403" t="s">
        <v>33</v>
      </c>
      <c r="G366" s="404">
        <v>315.7</v>
      </c>
    </row>
    <row r="367" spans="1:7" s="9" customFormat="1">
      <c r="A367" s="400" t="s">
        <v>38</v>
      </c>
      <c r="B367" s="399">
        <v>16</v>
      </c>
      <c r="C367" s="401">
        <v>1</v>
      </c>
      <c r="D367" s="401">
        <v>6</v>
      </c>
      <c r="E367" s="402" t="s">
        <v>1015</v>
      </c>
      <c r="F367" s="403" t="s">
        <v>37</v>
      </c>
      <c r="G367" s="404">
        <v>315.7</v>
      </c>
    </row>
    <row r="368" spans="1:7" s="2" customFormat="1">
      <c r="A368" s="453" t="s">
        <v>1016</v>
      </c>
      <c r="B368" s="454">
        <v>16</v>
      </c>
      <c r="C368" s="455">
        <v>1</v>
      </c>
      <c r="D368" s="455">
        <v>6</v>
      </c>
      <c r="E368" s="456" t="s">
        <v>1017</v>
      </c>
      <c r="F368" s="457" t="s">
        <v>584</v>
      </c>
      <c r="G368" s="458">
        <v>92.7</v>
      </c>
    </row>
    <row r="369" spans="1:7" s="9" customFormat="1" ht="13.95" customHeight="1">
      <c r="A369" s="400" t="s">
        <v>34</v>
      </c>
      <c r="B369" s="399">
        <v>16</v>
      </c>
      <c r="C369" s="401">
        <v>1</v>
      </c>
      <c r="D369" s="401">
        <v>6</v>
      </c>
      <c r="E369" s="402" t="s">
        <v>1017</v>
      </c>
      <c r="F369" s="403" t="s">
        <v>33</v>
      </c>
      <c r="G369" s="404">
        <v>92.7</v>
      </c>
    </row>
    <row r="370" spans="1:7" s="2" customFormat="1">
      <c r="A370" s="400" t="s">
        <v>38</v>
      </c>
      <c r="B370" s="399">
        <v>16</v>
      </c>
      <c r="C370" s="401">
        <v>1</v>
      </c>
      <c r="D370" s="401">
        <v>6</v>
      </c>
      <c r="E370" s="402" t="s">
        <v>1017</v>
      </c>
      <c r="F370" s="403" t="s">
        <v>37</v>
      </c>
      <c r="G370" s="404">
        <v>92.7</v>
      </c>
    </row>
    <row r="371" spans="1:7" s="2" customFormat="1">
      <c r="A371" s="453" t="s">
        <v>1018</v>
      </c>
      <c r="B371" s="454">
        <v>16</v>
      </c>
      <c r="C371" s="455">
        <v>1</v>
      </c>
      <c r="D371" s="455">
        <v>6</v>
      </c>
      <c r="E371" s="456" t="s">
        <v>1019</v>
      </c>
      <c r="F371" s="457" t="s">
        <v>584</v>
      </c>
      <c r="G371" s="458">
        <v>145.9</v>
      </c>
    </row>
    <row r="372" spans="1:7" s="2" customFormat="1" ht="41.4">
      <c r="A372" s="400" t="s">
        <v>34</v>
      </c>
      <c r="B372" s="399">
        <v>16</v>
      </c>
      <c r="C372" s="401">
        <v>1</v>
      </c>
      <c r="D372" s="401">
        <v>6</v>
      </c>
      <c r="E372" s="402" t="s">
        <v>1019</v>
      </c>
      <c r="F372" s="403" t="s">
        <v>33</v>
      </c>
      <c r="G372" s="404">
        <v>145.9</v>
      </c>
    </row>
    <row r="373" spans="1:7" s="2" customFormat="1">
      <c r="A373" s="400" t="s">
        <v>38</v>
      </c>
      <c r="B373" s="399">
        <v>16</v>
      </c>
      <c r="C373" s="401">
        <v>1</v>
      </c>
      <c r="D373" s="401">
        <v>6</v>
      </c>
      <c r="E373" s="402" t="s">
        <v>1019</v>
      </c>
      <c r="F373" s="403" t="s">
        <v>37</v>
      </c>
      <c r="G373" s="404">
        <v>145.9</v>
      </c>
    </row>
    <row r="374" spans="1:7" s="2" customFormat="1">
      <c r="A374" s="453" t="s">
        <v>1020</v>
      </c>
      <c r="B374" s="454">
        <v>16</v>
      </c>
      <c r="C374" s="455">
        <v>1</v>
      </c>
      <c r="D374" s="455">
        <v>6</v>
      </c>
      <c r="E374" s="456" t="s">
        <v>1021</v>
      </c>
      <c r="F374" s="457" t="s">
        <v>584</v>
      </c>
      <c r="G374" s="458">
        <v>46.5</v>
      </c>
    </row>
    <row r="375" spans="1:7" s="2" customFormat="1" ht="41.4">
      <c r="A375" s="400" t="s">
        <v>34</v>
      </c>
      <c r="B375" s="399">
        <v>16</v>
      </c>
      <c r="C375" s="401">
        <v>1</v>
      </c>
      <c r="D375" s="401">
        <v>6</v>
      </c>
      <c r="E375" s="402" t="s">
        <v>1021</v>
      </c>
      <c r="F375" s="403" t="s">
        <v>33</v>
      </c>
      <c r="G375" s="404">
        <v>46.5</v>
      </c>
    </row>
    <row r="376" spans="1:7" s="9" customFormat="1">
      <c r="A376" s="400" t="s">
        <v>38</v>
      </c>
      <c r="B376" s="399">
        <v>16</v>
      </c>
      <c r="C376" s="401">
        <v>1</v>
      </c>
      <c r="D376" s="401">
        <v>6</v>
      </c>
      <c r="E376" s="402" t="s">
        <v>1021</v>
      </c>
      <c r="F376" s="403" t="s">
        <v>37</v>
      </c>
      <c r="G376" s="404">
        <v>46.5</v>
      </c>
    </row>
    <row r="377" spans="1:7" s="2" customFormat="1">
      <c r="A377" s="453" t="s">
        <v>1022</v>
      </c>
      <c r="B377" s="454">
        <v>16</v>
      </c>
      <c r="C377" s="455">
        <v>1</v>
      </c>
      <c r="D377" s="455">
        <v>6</v>
      </c>
      <c r="E377" s="456" t="s">
        <v>1023</v>
      </c>
      <c r="F377" s="457" t="s">
        <v>584</v>
      </c>
      <c r="G377" s="458">
        <v>99.2</v>
      </c>
    </row>
    <row r="378" spans="1:7" s="2" customFormat="1" ht="41.4">
      <c r="A378" s="400" t="s">
        <v>34</v>
      </c>
      <c r="B378" s="399">
        <v>16</v>
      </c>
      <c r="C378" s="401">
        <v>1</v>
      </c>
      <c r="D378" s="401">
        <v>6</v>
      </c>
      <c r="E378" s="402" t="s">
        <v>1023</v>
      </c>
      <c r="F378" s="403" t="s">
        <v>33</v>
      </c>
      <c r="G378" s="404">
        <v>99.2</v>
      </c>
    </row>
    <row r="379" spans="1:7" s="9" customFormat="1">
      <c r="A379" s="400" t="s">
        <v>38</v>
      </c>
      <c r="B379" s="399">
        <v>16</v>
      </c>
      <c r="C379" s="401">
        <v>1</v>
      </c>
      <c r="D379" s="401">
        <v>6</v>
      </c>
      <c r="E379" s="402" t="s">
        <v>1023</v>
      </c>
      <c r="F379" s="403" t="s">
        <v>37</v>
      </c>
      <c r="G379" s="404">
        <v>99.2</v>
      </c>
    </row>
    <row r="380" spans="1:7" s="2" customFormat="1">
      <c r="A380" s="453" t="s">
        <v>1024</v>
      </c>
      <c r="B380" s="454">
        <v>16</v>
      </c>
      <c r="C380" s="455">
        <v>1</v>
      </c>
      <c r="D380" s="455">
        <v>6</v>
      </c>
      <c r="E380" s="456" t="s">
        <v>1025</v>
      </c>
      <c r="F380" s="457" t="s">
        <v>584</v>
      </c>
      <c r="G380" s="458">
        <v>156</v>
      </c>
    </row>
    <row r="381" spans="1:7" s="9" customFormat="1" ht="41.4">
      <c r="A381" s="400" t="s">
        <v>34</v>
      </c>
      <c r="B381" s="399">
        <v>16</v>
      </c>
      <c r="C381" s="401">
        <v>1</v>
      </c>
      <c r="D381" s="401">
        <v>6</v>
      </c>
      <c r="E381" s="402" t="s">
        <v>1025</v>
      </c>
      <c r="F381" s="403" t="s">
        <v>33</v>
      </c>
      <c r="G381" s="404">
        <v>156</v>
      </c>
    </row>
    <row r="382" spans="1:7" s="2" customFormat="1">
      <c r="A382" s="400" t="s">
        <v>38</v>
      </c>
      <c r="B382" s="399">
        <v>16</v>
      </c>
      <c r="C382" s="401">
        <v>1</v>
      </c>
      <c r="D382" s="401">
        <v>6</v>
      </c>
      <c r="E382" s="402" t="s">
        <v>1025</v>
      </c>
      <c r="F382" s="403" t="s">
        <v>37</v>
      </c>
      <c r="G382" s="404">
        <v>156</v>
      </c>
    </row>
    <row r="383" spans="1:7" s="2" customFormat="1">
      <c r="A383" s="453" t="s">
        <v>76</v>
      </c>
      <c r="B383" s="454">
        <v>16</v>
      </c>
      <c r="C383" s="455">
        <v>1</v>
      </c>
      <c r="D383" s="455">
        <v>6</v>
      </c>
      <c r="E383" s="456" t="s">
        <v>190</v>
      </c>
      <c r="F383" s="457" t="s">
        <v>584</v>
      </c>
      <c r="G383" s="458">
        <v>2180.6999999999998</v>
      </c>
    </row>
    <row r="384" spans="1:7" s="2" customFormat="1" ht="41.4">
      <c r="A384" s="400" t="s">
        <v>34</v>
      </c>
      <c r="B384" s="399">
        <v>16</v>
      </c>
      <c r="C384" s="401">
        <v>1</v>
      </c>
      <c r="D384" s="401">
        <v>6</v>
      </c>
      <c r="E384" s="402" t="s">
        <v>190</v>
      </c>
      <c r="F384" s="403" t="s">
        <v>33</v>
      </c>
      <c r="G384" s="404">
        <v>1630.7</v>
      </c>
    </row>
    <row r="385" spans="1:7" s="2" customFormat="1">
      <c r="A385" s="400" t="s">
        <v>38</v>
      </c>
      <c r="B385" s="399">
        <v>16</v>
      </c>
      <c r="C385" s="401">
        <v>1</v>
      </c>
      <c r="D385" s="401">
        <v>6</v>
      </c>
      <c r="E385" s="402" t="s">
        <v>190</v>
      </c>
      <c r="F385" s="403" t="s">
        <v>37</v>
      </c>
      <c r="G385" s="404">
        <v>1630.7</v>
      </c>
    </row>
    <row r="386" spans="1:7" s="2" customFormat="1">
      <c r="A386" s="400" t="s">
        <v>524</v>
      </c>
      <c r="B386" s="399">
        <v>16</v>
      </c>
      <c r="C386" s="401">
        <v>1</v>
      </c>
      <c r="D386" s="401">
        <v>6</v>
      </c>
      <c r="E386" s="402" t="s">
        <v>190</v>
      </c>
      <c r="F386" s="403" t="s">
        <v>20</v>
      </c>
      <c r="G386" s="404">
        <v>550</v>
      </c>
    </row>
    <row r="387" spans="1:7" s="9" customFormat="1">
      <c r="A387" s="400" t="s">
        <v>36</v>
      </c>
      <c r="B387" s="399">
        <v>16</v>
      </c>
      <c r="C387" s="401">
        <v>1</v>
      </c>
      <c r="D387" s="401">
        <v>6</v>
      </c>
      <c r="E387" s="402" t="s">
        <v>190</v>
      </c>
      <c r="F387" s="403" t="s">
        <v>19</v>
      </c>
      <c r="G387" s="404">
        <v>550</v>
      </c>
    </row>
    <row r="388" spans="1:7" s="9" customFormat="1">
      <c r="A388" s="441" t="s">
        <v>75</v>
      </c>
      <c r="B388" s="442">
        <v>16</v>
      </c>
      <c r="C388" s="443">
        <v>7</v>
      </c>
      <c r="D388" s="443">
        <v>0</v>
      </c>
      <c r="E388" s="444" t="s">
        <v>584</v>
      </c>
      <c r="F388" s="445" t="s">
        <v>584</v>
      </c>
      <c r="G388" s="446">
        <v>28</v>
      </c>
    </row>
    <row r="389" spans="1:7" s="2" customFormat="1">
      <c r="A389" s="447" t="s">
        <v>51</v>
      </c>
      <c r="B389" s="448">
        <v>16</v>
      </c>
      <c r="C389" s="449">
        <v>7</v>
      </c>
      <c r="D389" s="449">
        <v>5</v>
      </c>
      <c r="E389" s="450" t="s">
        <v>584</v>
      </c>
      <c r="F389" s="451" t="s">
        <v>584</v>
      </c>
      <c r="G389" s="452">
        <v>28</v>
      </c>
    </row>
    <row r="390" spans="1:7" s="2" customFormat="1">
      <c r="A390" s="400" t="s">
        <v>47</v>
      </c>
      <c r="B390" s="399">
        <v>16</v>
      </c>
      <c r="C390" s="401">
        <v>7</v>
      </c>
      <c r="D390" s="401">
        <v>5</v>
      </c>
      <c r="E390" s="402" t="s">
        <v>206</v>
      </c>
      <c r="F390" s="403" t="s">
        <v>584</v>
      </c>
      <c r="G390" s="404">
        <v>28</v>
      </c>
    </row>
    <row r="391" spans="1:7" s="2" customFormat="1" ht="13.95" customHeight="1">
      <c r="A391" s="400" t="s">
        <v>46</v>
      </c>
      <c r="B391" s="399">
        <v>16</v>
      </c>
      <c r="C391" s="401">
        <v>7</v>
      </c>
      <c r="D391" s="401">
        <v>5</v>
      </c>
      <c r="E391" s="402" t="s">
        <v>207</v>
      </c>
      <c r="F391" s="403" t="s">
        <v>584</v>
      </c>
      <c r="G391" s="404">
        <v>28</v>
      </c>
    </row>
    <row r="392" spans="1:7" s="2" customFormat="1">
      <c r="A392" s="400" t="s">
        <v>437</v>
      </c>
      <c r="B392" s="399">
        <v>16</v>
      </c>
      <c r="C392" s="401">
        <v>7</v>
      </c>
      <c r="D392" s="401">
        <v>5</v>
      </c>
      <c r="E392" s="402" t="s">
        <v>438</v>
      </c>
      <c r="F392" s="403" t="s">
        <v>584</v>
      </c>
      <c r="G392" s="404">
        <v>28</v>
      </c>
    </row>
    <row r="393" spans="1:7" s="9" customFormat="1">
      <c r="A393" s="453" t="s">
        <v>439</v>
      </c>
      <c r="B393" s="454">
        <v>16</v>
      </c>
      <c r="C393" s="455">
        <v>7</v>
      </c>
      <c r="D393" s="455">
        <v>5</v>
      </c>
      <c r="E393" s="456" t="s">
        <v>440</v>
      </c>
      <c r="F393" s="457" t="s">
        <v>584</v>
      </c>
      <c r="G393" s="458">
        <v>28</v>
      </c>
    </row>
    <row r="394" spans="1:7" s="9" customFormat="1">
      <c r="A394" s="400" t="s">
        <v>524</v>
      </c>
      <c r="B394" s="399">
        <v>16</v>
      </c>
      <c r="C394" s="401">
        <v>7</v>
      </c>
      <c r="D394" s="401">
        <v>5</v>
      </c>
      <c r="E394" s="402" t="s">
        <v>440</v>
      </c>
      <c r="F394" s="403" t="s">
        <v>20</v>
      </c>
      <c r="G394" s="404">
        <v>28</v>
      </c>
    </row>
    <row r="395" spans="1:7" s="2" customFormat="1">
      <c r="A395" s="400" t="s">
        <v>36</v>
      </c>
      <c r="B395" s="399">
        <v>16</v>
      </c>
      <c r="C395" s="401">
        <v>7</v>
      </c>
      <c r="D395" s="401">
        <v>5</v>
      </c>
      <c r="E395" s="402" t="s">
        <v>440</v>
      </c>
      <c r="F395" s="403" t="s">
        <v>19</v>
      </c>
      <c r="G395" s="404">
        <v>28</v>
      </c>
    </row>
    <row r="396" spans="1:7" s="2" customFormat="1">
      <c r="A396" s="459" t="s">
        <v>12</v>
      </c>
      <c r="B396" s="460">
        <v>18</v>
      </c>
      <c r="C396" s="461">
        <v>0</v>
      </c>
      <c r="D396" s="461">
        <v>0</v>
      </c>
      <c r="E396" s="462" t="s">
        <v>584</v>
      </c>
      <c r="F396" s="463" t="s">
        <v>584</v>
      </c>
      <c r="G396" s="464">
        <v>1078221.3</v>
      </c>
    </row>
    <row r="397" spans="1:7" s="2" customFormat="1" ht="13.95" customHeight="1">
      <c r="A397" s="441" t="s">
        <v>80</v>
      </c>
      <c r="B397" s="442">
        <v>18</v>
      </c>
      <c r="C397" s="443">
        <v>1</v>
      </c>
      <c r="D397" s="443">
        <v>0</v>
      </c>
      <c r="E397" s="444" t="s">
        <v>584</v>
      </c>
      <c r="F397" s="445" t="s">
        <v>584</v>
      </c>
      <c r="G397" s="446">
        <v>221324.2</v>
      </c>
    </row>
    <row r="398" spans="1:7" s="9" customFormat="1" ht="27.6">
      <c r="A398" s="447" t="s">
        <v>92</v>
      </c>
      <c r="B398" s="448">
        <v>18</v>
      </c>
      <c r="C398" s="449">
        <v>1</v>
      </c>
      <c r="D398" s="449">
        <v>4</v>
      </c>
      <c r="E398" s="450" t="s">
        <v>584</v>
      </c>
      <c r="F398" s="451" t="s">
        <v>584</v>
      </c>
      <c r="G398" s="452">
        <v>114884.2</v>
      </c>
    </row>
    <row r="399" spans="1:7" s="2" customFormat="1" ht="27.6">
      <c r="A399" s="400" t="s">
        <v>44</v>
      </c>
      <c r="B399" s="399">
        <v>18</v>
      </c>
      <c r="C399" s="401">
        <v>1</v>
      </c>
      <c r="D399" s="401">
        <v>4</v>
      </c>
      <c r="E399" s="402" t="s">
        <v>191</v>
      </c>
      <c r="F399" s="403" t="s">
        <v>584</v>
      </c>
      <c r="G399" s="404">
        <v>3877</v>
      </c>
    </row>
    <row r="400" spans="1:7" s="2" customFormat="1">
      <c r="A400" s="400" t="s">
        <v>65</v>
      </c>
      <c r="B400" s="399">
        <v>18</v>
      </c>
      <c r="C400" s="401">
        <v>1</v>
      </c>
      <c r="D400" s="401">
        <v>4</v>
      </c>
      <c r="E400" s="402" t="s">
        <v>192</v>
      </c>
      <c r="F400" s="403" t="s">
        <v>584</v>
      </c>
      <c r="G400" s="404">
        <v>509</v>
      </c>
    </row>
    <row r="401" spans="1:7" s="9" customFormat="1" ht="41.4">
      <c r="A401" s="400" t="s">
        <v>193</v>
      </c>
      <c r="B401" s="399">
        <v>18</v>
      </c>
      <c r="C401" s="401">
        <v>1</v>
      </c>
      <c r="D401" s="401">
        <v>4</v>
      </c>
      <c r="E401" s="402" t="s">
        <v>194</v>
      </c>
      <c r="F401" s="403" t="s">
        <v>584</v>
      </c>
      <c r="G401" s="404">
        <v>509</v>
      </c>
    </row>
    <row r="402" spans="1:7" s="2" customFormat="1">
      <c r="A402" s="453" t="s">
        <v>234</v>
      </c>
      <c r="B402" s="454">
        <v>18</v>
      </c>
      <c r="C402" s="455">
        <v>1</v>
      </c>
      <c r="D402" s="455">
        <v>4</v>
      </c>
      <c r="E402" s="456" t="s">
        <v>195</v>
      </c>
      <c r="F402" s="457" t="s">
        <v>584</v>
      </c>
      <c r="G402" s="458">
        <v>509</v>
      </c>
    </row>
    <row r="403" spans="1:7" s="9" customFormat="1">
      <c r="A403" s="400" t="s">
        <v>524</v>
      </c>
      <c r="B403" s="399">
        <v>18</v>
      </c>
      <c r="C403" s="401">
        <v>1</v>
      </c>
      <c r="D403" s="401">
        <v>4</v>
      </c>
      <c r="E403" s="402" t="s">
        <v>195</v>
      </c>
      <c r="F403" s="403" t="s">
        <v>20</v>
      </c>
      <c r="G403" s="404">
        <v>509</v>
      </c>
    </row>
    <row r="404" spans="1:7" s="2" customFormat="1">
      <c r="A404" s="400" t="s">
        <v>36</v>
      </c>
      <c r="B404" s="399">
        <v>18</v>
      </c>
      <c r="C404" s="401">
        <v>1</v>
      </c>
      <c r="D404" s="401">
        <v>4</v>
      </c>
      <c r="E404" s="402" t="s">
        <v>195</v>
      </c>
      <c r="F404" s="403" t="s">
        <v>19</v>
      </c>
      <c r="G404" s="404">
        <v>509</v>
      </c>
    </row>
    <row r="405" spans="1:7" s="2" customFormat="1" ht="27.6">
      <c r="A405" s="400" t="s">
        <v>106</v>
      </c>
      <c r="B405" s="399">
        <v>18</v>
      </c>
      <c r="C405" s="401">
        <v>1</v>
      </c>
      <c r="D405" s="401">
        <v>4</v>
      </c>
      <c r="E405" s="402" t="s">
        <v>196</v>
      </c>
      <c r="F405" s="403" t="s">
        <v>584</v>
      </c>
      <c r="G405" s="404">
        <v>3368</v>
      </c>
    </row>
    <row r="406" spans="1:7" s="2" customFormat="1" ht="55.2">
      <c r="A406" s="400" t="s">
        <v>510</v>
      </c>
      <c r="B406" s="399">
        <v>18</v>
      </c>
      <c r="C406" s="401">
        <v>1</v>
      </c>
      <c r="D406" s="401">
        <v>4</v>
      </c>
      <c r="E406" s="402" t="s">
        <v>509</v>
      </c>
      <c r="F406" s="403" t="s">
        <v>584</v>
      </c>
      <c r="G406" s="404">
        <v>3368</v>
      </c>
    </row>
    <row r="407" spans="1:7" s="9" customFormat="1">
      <c r="A407" s="453" t="s">
        <v>107</v>
      </c>
      <c r="B407" s="454">
        <v>18</v>
      </c>
      <c r="C407" s="455">
        <v>1</v>
      </c>
      <c r="D407" s="455">
        <v>4</v>
      </c>
      <c r="E407" s="456" t="s">
        <v>512</v>
      </c>
      <c r="F407" s="457" t="s">
        <v>584</v>
      </c>
      <c r="G407" s="458">
        <v>3368</v>
      </c>
    </row>
    <row r="408" spans="1:7" s="2" customFormat="1" ht="41.4">
      <c r="A408" s="400" t="s">
        <v>34</v>
      </c>
      <c r="B408" s="399">
        <v>18</v>
      </c>
      <c r="C408" s="401">
        <v>1</v>
      </c>
      <c r="D408" s="401">
        <v>4</v>
      </c>
      <c r="E408" s="402" t="s">
        <v>512</v>
      </c>
      <c r="F408" s="403" t="s">
        <v>33</v>
      </c>
      <c r="G408" s="404">
        <v>2775.1</v>
      </c>
    </row>
    <row r="409" spans="1:7" s="2" customFormat="1">
      <c r="A409" s="400" t="s">
        <v>38</v>
      </c>
      <c r="B409" s="399">
        <v>18</v>
      </c>
      <c r="C409" s="401">
        <v>1</v>
      </c>
      <c r="D409" s="401">
        <v>4</v>
      </c>
      <c r="E409" s="402" t="s">
        <v>512</v>
      </c>
      <c r="F409" s="403" t="s">
        <v>37</v>
      </c>
      <c r="G409" s="404">
        <v>2775.1</v>
      </c>
    </row>
    <row r="410" spans="1:7" s="9" customFormat="1" ht="47.25" customHeight="1">
      <c r="A410" s="400" t="s">
        <v>524</v>
      </c>
      <c r="B410" s="399">
        <v>18</v>
      </c>
      <c r="C410" s="401">
        <v>1</v>
      </c>
      <c r="D410" s="401">
        <v>4</v>
      </c>
      <c r="E410" s="402" t="s">
        <v>512</v>
      </c>
      <c r="F410" s="403" t="s">
        <v>20</v>
      </c>
      <c r="G410" s="404">
        <v>590.6</v>
      </c>
    </row>
    <row r="411" spans="1:7" s="2" customFormat="1">
      <c r="A411" s="400" t="s">
        <v>36</v>
      </c>
      <c r="B411" s="399">
        <v>18</v>
      </c>
      <c r="C411" s="401">
        <v>1</v>
      </c>
      <c r="D411" s="401">
        <v>4</v>
      </c>
      <c r="E411" s="402" t="s">
        <v>512</v>
      </c>
      <c r="F411" s="403" t="s">
        <v>19</v>
      </c>
      <c r="G411" s="404">
        <v>590.6</v>
      </c>
    </row>
    <row r="412" spans="1:7" s="2" customFormat="1">
      <c r="A412" s="400" t="s">
        <v>30</v>
      </c>
      <c r="B412" s="399">
        <v>18</v>
      </c>
      <c r="C412" s="401">
        <v>1</v>
      </c>
      <c r="D412" s="401">
        <v>4</v>
      </c>
      <c r="E412" s="402" t="s">
        <v>512</v>
      </c>
      <c r="F412" s="403" t="s">
        <v>4</v>
      </c>
      <c r="G412" s="404">
        <v>2.2999999999999998</v>
      </c>
    </row>
    <row r="413" spans="1:7" s="9" customFormat="1">
      <c r="A413" s="400" t="s">
        <v>29</v>
      </c>
      <c r="B413" s="399">
        <v>18</v>
      </c>
      <c r="C413" s="401">
        <v>1</v>
      </c>
      <c r="D413" s="401">
        <v>4</v>
      </c>
      <c r="E413" s="402" t="s">
        <v>512</v>
      </c>
      <c r="F413" s="403" t="s">
        <v>28</v>
      </c>
      <c r="G413" s="404">
        <v>2.2999999999999998</v>
      </c>
    </row>
    <row r="414" spans="1:7" s="2" customFormat="1" ht="27.6">
      <c r="A414" s="400" t="s">
        <v>23</v>
      </c>
      <c r="B414" s="399">
        <v>18</v>
      </c>
      <c r="C414" s="401">
        <v>1</v>
      </c>
      <c r="D414" s="401">
        <v>4</v>
      </c>
      <c r="E414" s="402" t="s">
        <v>199</v>
      </c>
      <c r="F414" s="403" t="s">
        <v>584</v>
      </c>
      <c r="G414" s="404">
        <v>2844</v>
      </c>
    </row>
    <row r="415" spans="1:7" s="2" customFormat="1">
      <c r="A415" s="400" t="s">
        <v>50</v>
      </c>
      <c r="B415" s="399">
        <v>18</v>
      </c>
      <c r="C415" s="401">
        <v>1</v>
      </c>
      <c r="D415" s="401">
        <v>4</v>
      </c>
      <c r="E415" s="402" t="s">
        <v>200</v>
      </c>
      <c r="F415" s="403" t="s">
        <v>584</v>
      </c>
      <c r="G415" s="404">
        <v>2844</v>
      </c>
    </row>
    <row r="416" spans="1:7" s="9" customFormat="1" ht="27.6">
      <c r="A416" s="400" t="s">
        <v>201</v>
      </c>
      <c r="B416" s="399">
        <v>18</v>
      </c>
      <c r="C416" s="401">
        <v>1</v>
      </c>
      <c r="D416" s="401">
        <v>4</v>
      </c>
      <c r="E416" s="402" t="s">
        <v>202</v>
      </c>
      <c r="F416" s="403" t="s">
        <v>584</v>
      </c>
      <c r="G416" s="404">
        <v>2844</v>
      </c>
    </row>
    <row r="417" spans="1:7" s="9" customFormat="1" ht="27.6">
      <c r="A417" s="453" t="s">
        <v>148</v>
      </c>
      <c r="B417" s="454">
        <v>18</v>
      </c>
      <c r="C417" s="455">
        <v>1</v>
      </c>
      <c r="D417" s="455">
        <v>4</v>
      </c>
      <c r="E417" s="456" t="s">
        <v>203</v>
      </c>
      <c r="F417" s="457" t="s">
        <v>584</v>
      </c>
      <c r="G417" s="458">
        <v>2844</v>
      </c>
    </row>
    <row r="418" spans="1:7" s="2" customFormat="1" ht="41.4">
      <c r="A418" s="400" t="s">
        <v>34</v>
      </c>
      <c r="B418" s="399">
        <v>18</v>
      </c>
      <c r="C418" s="401">
        <v>1</v>
      </c>
      <c r="D418" s="401">
        <v>4</v>
      </c>
      <c r="E418" s="402" t="s">
        <v>203</v>
      </c>
      <c r="F418" s="403" t="s">
        <v>33</v>
      </c>
      <c r="G418" s="404">
        <v>2485.4</v>
      </c>
    </row>
    <row r="419" spans="1:7" s="2" customFormat="1">
      <c r="A419" s="400" t="s">
        <v>38</v>
      </c>
      <c r="B419" s="399">
        <v>18</v>
      </c>
      <c r="C419" s="401">
        <v>1</v>
      </c>
      <c r="D419" s="401">
        <v>4</v>
      </c>
      <c r="E419" s="402" t="s">
        <v>203</v>
      </c>
      <c r="F419" s="403" t="s">
        <v>37</v>
      </c>
      <c r="G419" s="404">
        <v>2485.4</v>
      </c>
    </row>
    <row r="420" spans="1:7" s="2" customFormat="1">
      <c r="A420" s="400" t="s">
        <v>524</v>
      </c>
      <c r="B420" s="399">
        <v>18</v>
      </c>
      <c r="C420" s="401">
        <v>1</v>
      </c>
      <c r="D420" s="401">
        <v>4</v>
      </c>
      <c r="E420" s="402" t="s">
        <v>203</v>
      </c>
      <c r="F420" s="403" t="s">
        <v>20</v>
      </c>
      <c r="G420" s="404">
        <v>358.6</v>
      </c>
    </row>
    <row r="421" spans="1:7" s="2" customFormat="1">
      <c r="A421" s="400" t="s">
        <v>36</v>
      </c>
      <c r="B421" s="399">
        <v>18</v>
      </c>
      <c r="C421" s="401">
        <v>1</v>
      </c>
      <c r="D421" s="401">
        <v>4</v>
      </c>
      <c r="E421" s="402" t="s">
        <v>203</v>
      </c>
      <c r="F421" s="403" t="s">
        <v>19</v>
      </c>
      <c r="G421" s="404">
        <v>358.6</v>
      </c>
    </row>
    <row r="422" spans="1:7" s="2" customFormat="1" ht="27.6">
      <c r="A422" s="400" t="s">
        <v>149</v>
      </c>
      <c r="B422" s="399">
        <v>18</v>
      </c>
      <c r="C422" s="401">
        <v>1</v>
      </c>
      <c r="D422" s="401">
        <v>4</v>
      </c>
      <c r="E422" s="402" t="s">
        <v>204</v>
      </c>
      <c r="F422" s="403" t="s">
        <v>584</v>
      </c>
      <c r="G422" s="404">
        <v>120</v>
      </c>
    </row>
    <row r="423" spans="1:7" s="2" customFormat="1">
      <c r="A423" s="400" t="s">
        <v>150</v>
      </c>
      <c r="B423" s="399">
        <v>18</v>
      </c>
      <c r="C423" s="401">
        <v>1</v>
      </c>
      <c r="D423" s="401">
        <v>4</v>
      </c>
      <c r="E423" s="402" t="s">
        <v>205</v>
      </c>
      <c r="F423" s="403" t="s">
        <v>584</v>
      </c>
      <c r="G423" s="404">
        <v>120</v>
      </c>
    </row>
    <row r="424" spans="1:7" s="2" customFormat="1" ht="27.6">
      <c r="A424" s="400" t="s">
        <v>516</v>
      </c>
      <c r="B424" s="399">
        <v>18</v>
      </c>
      <c r="C424" s="401">
        <v>1</v>
      </c>
      <c r="D424" s="401">
        <v>4</v>
      </c>
      <c r="E424" s="402" t="s">
        <v>523</v>
      </c>
      <c r="F424" s="403" t="s">
        <v>584</v>
      </c>
      <c r="G424" s="404">
        <v>120</v>
      </c>
    </row>
    <row r="425" spans="1:7" s="9" customFormat="1">
      <c r="A425" s="453" t="s">
        <v>180</v>
      </c>
      <c r="B425" s="454">
        <v>18</v>
      </c>
      <c r="C425" s="455">
        <v>1</v>
      </c>
      <c r="D425" s="455">
        <v>4</v>
      </c>
      <c r="E425" s="456" t="s">
        <v>540</v>
      </c>
      <c r="F425" s="457" t="s">
        <v>584</v>
      </c>
      <c r="G425" s="458">
        <v>120</v>
      </c>
    </row>
    <row r="426" spans="1:7" s="2" customFormat="1">
      <c r="A426" s="400" t="s">
        <v>524</v>
      </c>
      <c r="B426" s="399">
        <v>18</v>
      </c>
      <c r="C426" s="401">
        <v>1</v>
      </c>
      <c r="D426" s="401">
        <v>4</v>
      </c>
      <c r="E426" s="402" t="s">
        <v>540</v>
      </c>
      <c r="F426" s="403" t="s">
        <v>20</v>
      </c>
      <c r="G426" s="404">
        <v>120</v>
      </c>
    </row>
    <row r="427" spans="1:7" s="9" customFormat="1" ht="43.5" customHeight="1">
      <c r="A427" s="400" t="s">
        <v>36</v>
      </c>
      <c r="B427" s="399">
        <v>18</v>
      </c>
      <c r="C427" s="401">
        <v>1</v>
      </c>
      <c r="D427" s="401">
        <v>4</v>
      </c>
      <c r="E427" s="402" t="s">
        <v>540</v>
      </c>
      <c r="F427" s="403" t="s">
        <v>19</v>
      </c>
      <c r="G427" s="404">
        <v>120</v>
      </c>
    </row>
    <row r="428" spans="1:7" s="2" customFormat="1">
      <c r="A428" s="400" t="s">
        <v>47</v>
      </c>
      <c r="B428" s="399">
        <v>18</v>
      </c>
      <c r="C428" s="401">
        <v>1</v>
      </c>
      <c r="D428" s="401">
        <v>4</v>
      </c>
      <c r="E428" s="402" t="s">
        <v>206</v>
      </c>
      <c r="F428" s="403" t="s">
        <v>584</v>
      </c>
      <c r="G428" s="404">
        <v>107528.2</v>
      </c>
    </row>
    <row r="429" spans="1:7" s="2" customFormat="1">
      <c r="A429" s="400" t="s">
        <v>46</v>
      </c>
      <c r="B429" s="399">
        <v>18</v>
      </c>
      <c r="C429" s="401">
        <v>1</v>
      </c>
      <c r="D429" s="401">
        <v>4</v>
      </c>
      <c r="E429" s="402" t="s">
        <v>207</v>
      </c>
      <c r="F429" s="403" t="s">
        <v>584</v>
      </c>
      <c r="G429" s="404">
        <v>650</v>
      </c>
    </row>
    <row r="430" spans="1:7" s="2" customFormat="1">
      <c r="A430" s="400" t="s">
        <v>208</v>
      </c>
      <c r="B430" s="399">
        <v>18</v>
      </c>
      <c r="C430" s="401">
        <v>1</v>
      </c>
      <c r="D430" s="401">
        <v>4</v>
      </c>
      <c r="E430" s="402" t="s">
        <v>209</v>
      </c>
      <c r="F430" s="403" t="s">
        <v>584</v>
      </c>
      <c r="G430" s="404">
        <v>500</v>
      </c>
    </row>
    <row r="431" spans="1:7" s="2" customFormat="1">
      <c r="A431" s="453" t="s">
        <v>189</v>
      </c>
      <c r="B431" s="454">
        <v>18</v>
      </c>
      <c r="C431" s="455">
        <v>1</v>
      </c>
      <c r="D431" s="455">
        <v>4</v>
      </c>
      <c r="E431" s="456" t="s">
        <v>210</v>
      </c>
      <c r="F431" s="457" t="s">
        <v>584</v>
      </c>
      <c r="G431" s="458">
        <v>500</v>
      </c>
    </row>
    <row r="432" spans="1:7" s="9" customFormat="1">
      <c r="A432" s="400" t="s">
        <v>524</v>
      </c>
      <c r="B432" s="399">
        <v>18</v>
      </c>
      <c r="C432" s="401">
        <v>1</v>
      </c>
      <c r="D432" s="401">
        <v>4</v>
      </c>
      <c r="E432" s="402" t="s">
        <v>210</v>
      </c>
      <c r="F432" s="403" t="s">
        <v>20</v>
      </c>
      <c r="G432" s="404">
        <v>500</v>
      </c>
    </row>
    <row r="433" spans="1:7" s="2" customFormat="1">
      <c r="A433" s="400" t="s">
        <v>36</v>
      </c>
      <c r="B433" s="399">
        <v>18</v>
      </c>
      <c r="C433" s="401">
        <v>1</v>
      </c>
      <c r="D433" s="401">
        <v>4</v>
      </c>
      <c r="E433" s="402" t="s">
        <v>210</v>
      </c>
      <c r="F433" s="403" t="s">
        <v>19</v>
      </c>
      <c r="G433" s="404">
        <v>500</v>
      </c>
    </row>
    <row r="434" spans="1:7" s="9" customFormat="1">
      <c r="A434" s="400" t="s">
        <v>437</v>
      </c>
      <c r="B434" s="399">
        <v>18</v>
      </c>
      <c r="C434" s="401">
        <v>1</v>
      </c>
      <c r="D434" s="401">
        <v>4</v>
      </c>
      <c r="E434" s="402" t="s">
        <v>438</v>
      </c>
      <c r="F434" s="403" t="s">
        <v>584</v>
      </c>
      <c r="G434" s="404">
        <v>150</v>
      </c>
    </row>
    <row r="435" spans="1:7" s="9" customFormat="1">
      <c r="A435" s="453" t="s">
        <v>439</v>
      </c>
      <c r="B435" s="454">
        <v>18</v>
      </c>
      <c r="C435" s="455">
        <v>1</v>
      </c>
      <c r="D435" s="455">
        <v>4</v>
      </c>
      <c r="E435" s="456" t="s">
        <v>440</v>
      </c>
      <c r="F435" s="457" t="s">
        <v>584</v>
      </c>
      <c r="G435" s="458">
        <v>150</v>
      </c>
    </row>
    <row r="436" spans="1:7" s="9" customFormat="1">
      <c r="A436" s="400" t="s">
        <v>524</v>
      </c>
      <c r="B436" s="399">
        <v>18</v>
      </c>
      <c r="C436" s="401">
        <v>1</v>
      </c>
      <c r="D436" s="401">
        <v>4</v>
      </c>
      <c r="E436" s="402" t="s">
        <v>440</v>
      </c>
      <c r="F436" s="403" t="s">
        <v>20</v>
      </c>
      <c r="G436" s="404">
        <v>150</v>
      </c>
    </row>
    <row r="437" spans="1:7" s="9" customFormat="1">
      <c r="A437" s="400" t="s">
        <v>36</v>
      </c>
      <c r="B437" s="399">
        <v>18</v>
      </c>
      <c r="C437" s="401">
        <v>1</v>
      </c>
      <c r="D437" s="401">
        <v>4</v>
      </c>
      <c r="E437" s="402" t="s">
        <v>440</v>
      </c>
      <c r="F437" s="403" t="s">
        <v>19</v>
      </c>
      <c r="G437" s="404">
        <v>150</v>
      </c>
    </row>
    <row r="438" spans="1:7" s="2" customFormat="1">
      <c r="A438" s="400" t="s">
        <v>151</v>
      </c>
      <c r="B438" s="399">
        <v>18</v>
      </c>
      <c r="C438" s="401">
        <v>1</v>
      </c>
      <c r="D438" s="401">
        <v>4</v>
      </c>
      <c r="E438" s="402" t="s">
        <v>211</v>
      </c>
      <c r="F438" s="403" t="s">
        <v>584</v>
      </c>
      <c r="G438" s="404">
        <v>6300.9</v>
      </c>
    </row>
    <row r="439" spans="1:7" s="2" customFormat="1" ht="27.6">
      <c r="A439" s="400" t="s">
        <v>212</v>
      </c>
      <c r="B439" s="399">
        <v>18</v>
      </c>
      <c r="C439" s="401">
        <v>1</v>
      </c>
      <c r="D439" s="401">
        <v>4</v>
      </c>
      <c r="E439" s="402" t="s">
        <v>213</v>
      </c>
      <c r="F439" s="403" t="s">
        <v>584</v>
      </c>
      <c r="G439" s="404">
        <v>6300.9</v>
      </c>
    </row>
    <row r="440" spans="1:7" s="2" customFormat="1">
      <c r="A440" s="453" t="s">
        <v>39</v>
      </c>
      <c r="B440" s="454">
        <v>18</v>
      </c>
      <c r="C440" s="455">
        <v>1</v>
      </c>
      <c r="D440" s="455">
        <v>4</v>
      </c>
      <c r="E440" s="456" t="s">
        <v>214</v>
      </c>
      <c r="F440" s="457" t="s">
        <v>584</v>
      </c>
      <c r="G440" s="458">
        <v>2445.9</v>
      </c>
    </row>
    <row r="441" spans="1:7" s="82" customFormat="1" ht="41.4">
      <c r="A441" s="400" t="s">
        <v>34</v>
      </c>
      <c r="B441" s="399">
        <v>18</v>
      </c>
      <c r="C441" s="401">
        <v>1</v>
      </c>
      <c r="D441" s="401">
        <v>4</v>
      </c>
      <c r="E441" s="402" t="s">
        <v>214</v>
      </c>
      <c r="F441" s="403" t="s">
        <v>33</v>
      </c>
      <c r="G441" s="404">
        <v>845.9</v>
      </c>
    </row>
    <row r="442" spans="1:7" s="82" customFormat="1" ht="32.25" customHeight="1">
      <c r="A442" s="400" t="s">
        <v>38</v>
      </c>
      <c r="B442" s="399">
        <v>18</v>
      </c>
      <c r="C442" s="401">
        <v>1</v>
      </c>
      <c r="D442" s="401">
        <v>4</v>
      </c>
      <c r="E442" s="402" t="s">
        <v>214</v>
      </c>
      <c r="F442" s="403" t="s">
        <v>37</v>
      </c>
      <c r="G442" s="404">
        <v>845.9</v>
      </c>
    </row>
    <row r="443" spans="1:7" s="82" customFormat="1">
      <c r="A443" s="400" t="s">
        <v>524</v>
      </c>
      <c r="B443" s="399">
        <v>18</v>
      </c>
      <c r="C443" s="401">
        <v>1</v>
      </c>
      <c r="D443" s="401">
        <v>4</v>
      </c>
      <c r="E443" s="402" t="s">
        <v>214</v>
      </c>
      <c r="F443" s="403" t="s">
        <v>20</v>
      </c>
      <c r="G443" s="404">
        <v>1600</v>
      </c>
    </row>
    <row r="444" spans="1:7" s="87" customFormat="1">
      <c r="A444" s="400" t="s">
        <v>36</v>
      </c>
      <c r="B444" s="399">
        <v>18</v>
      </c>
      <c r="C444" s="401">
        <v>1</v>
      </c>
      <c r="D444" s="401">
        <v>4</v>
      </c>
      <c r="E444" s="402" t="s">
        <v>214</v>
      </c>
      <c r="F444" s="403" t="s">
        <v>19</v>
      </c>
      <c r="G444" s="404">
        <v>1600</v>
      </c>
    </row>
    <row r="445" spans="1:7" s="82" customFormat="1" ht="41.4">
      <c r="A445" s="453" t="s">
        <v>152</v>
      </c>
      <c r="B445" s="454">
        <v>18</v>
      </c>
      <c r="C445" s="455">
        <v>1</v>
      </c>
      <c r="D445" s="455">
        <v>4</v>
      </c>
      <c r="E445" s="456" t="s">
        <v>215</v>
      </c>
      <c r="F445" s="457" t="s">
        <v>584</v>
      </c>
      <c r="G445" s="458">
        <v>3855</v>
      </c>
    </row>
    <row r="446" spans="1:7" s="82" customFormat="1" ht="41.4">
      <c r="A446" s="400" t="s">
        <v>34</v>
      </c>
      <c r="B446" s="399">
        <v>18</v>
      </c>
      <c r="C446" s="401">
        <v>1</v>
      </c>
      <c r="D446" s="401">
        <v>4</v>
      </c>
      <c r="E446" s="402" t="s">
        <v>215</v>
      </c>
      <c r="F446" s="403" t="s">
        <v>33</v>
      </c>
      <c r="G446" s="404">
        <v>3447.8</v>
      </c>
    </row>
    <row r="447" spans="1:7" s="2" customFormat="1" ht="20.25" customHeight="1">
      <c r="A447" s="400" t="s">
        <v>38</v>
      </c>
      <c r="B447" s="399">
        <v>18</v>
      </c>
      <c r="C447" s="401">
        <v>1</v>
      </c>
      <c r="D447" s="401">
        <v>4</v>
      </c>
      <c r="E447" s="402" t="s">
        <v>215</v>
      </c>
      <c r="F447" s="403" t="s">
        <v>37</v>
      </c>
      <c r="G447" s="404">
        <v>3447.8</v>
      </c>
    </row>
    <row r="448" spans="1:7" s="2" customFormat="1">
      <c r="A448" s="400" t="s">
        <v>524</v>
      </c>
      <c r="B448" s="399">
        <v>18</v>
      </c>
      <c r="C448" s="401">
        <v>1</v>
      </c>
      <c r="D448" s="401">
        <v>4</v>
      </c>
      <c r="E448" s="402" t="s">
        <v>215</v>
      </c>
      <c r="F448" s="403" t="s">
        <v>20</v>
      </c>
      <c r="G448" s="404">
        <v>407.2</v>
      </c>
    </row>
    <row r="449" spans="1:7" s="2" customFormat="1" ht="29.25" customHeight="1">
      <c r="A449" s="400" t="s">
        <v>36</v>
      </c>
      <c r="B449" s="399">
        <v>18</v>
      </c>
      <c r="C449" s="401">
        <v>1</v>
      </c>
      <c r="D449" s="401">
        <v>4</v>
      </c>
      <c r="E449" s="402" t="s">
        <v>215</v>
      </c>
      <c r="F449" s="403" t="s">
        <v>19</v>
      </c>
      <c r="G449" s="404">
        <v>407.2</v>
      </c>
    </row>
    <row r="450" spans="1:7" s="9" customFormat="1" ht="27.6">
      <c r="A450" s="400" t="s">
        <v>144</v>
      </c>
      <c r="B450" s="399">
        <v>18</v>
      </c>
      <c r="C450" s="401">
        <v>1</v>
      </c>
      <c r="D450" s="401">
        <v>4</v>
      </c>
      <c r="E450" s="402" t="s">
        <v>246</v>
      </c>
      <c r="F450" s="403" t="s">
        <v>584</v>
      </c>
      <c r="G450" s="404">
        <v>10642</v>
      </c>
    </row>
    <row r="451" spans="1:7" s="2" customFormat="1" ht="27.6">
      <c r="A451" s="400" t="s">
        <v>1026</v>
      </c>
      <c r="B451" s="399">
        <v>18</v>
      </c>
      <c r="C451" s="401">
        <v>1</v>
      </c>
      <c r="D451" s="401">
        <v>4</v>
      </c>
      <c r="E451" s="402" t="s">
        <v>1027</v>
      </c>
      <c r="F451" s="403" t="s">
        <v>584</v>
      </c>
      <c r="G451" s="404">
        <v>10642</v>
      </c>
    </row>
    <row r="452" spans="1:7" s="2" customFormat="1">
      <c r="A452" s="453" t="s">
        <v>1028</v>
      </c>
      <c r="B452" s="454">
        <v>18</v>
      </c>
      <c r="C452" s="455">
        <v>1</v>
      </c>
      <c r="D452" s="455">
        <v>4</v>
      </c>
      <c r="E452" s="456" t="s">
        <v>1029</v>
      </c>
      <c r="F452" s="457" t="s">
        <v>584</v>
      </c>
      <c r="G452" s="458">
        <v>10642</v>
      </c>
    </row>
    <row r="453" spans="1:7" s="9" customFormat="1" ht="41.4">
      <c r="A453" s="400" t="s">
        <v>34</v>
      </c>
      <c r="B453" s="399">
        <v>18</v>
      </c>
      <c r="C453" s="401">
        <v>1</v>
      </c>
      <c r="D453" s="401">
        <v>4</v>
      </c>
      <c r="E453" s="402" t="s">
        <v>1029</v>
      </c>
      <c r="F453" s="403" t="s">
        <v>33</v>
      </c>
      <c r="G453" s="404">
        <v>8710.2000000000007</v>
      </c>
    </row>
    <row r="454" spans="1:7" s="2" customFormat="1">
      <c r="A454" s="400" t="s">
        <v>38</v>
      </c>
      <c r="B454" s="399">
        <v>18</v>
      </c>
      <c r="C454" s="401">
        <v>1</v>
      </c>
      <c r="D454" s="401">
        <v>4</v>
      </c>
      <c r="E454" s="402" t="s">
        <v>1029</v>
      </c>
      <c r="F454" s="403" t="s">
        <v>37</v>
      </c>
      <c r="G454" s="404">
        <v>8710.2000000000007</v>
      </c>
    </row>
    <row r="455" spans="1:7" s="2" customFormat="1">
      <c r="A455" s="400" t="s">
        <v>524</v>
      </c>
      <c r="B455" s="399">
        <v>18</v>
      </c>
      <c r="C455" s="401">
        <v>1</v>
      </c>
      <c r="D455" s="401">
        <v>4</v>
      </c>
      <c r="E455" s="402" t="s">
        <v>1029</v>
      </c>
      <c r="F455" s="403" t="s">
        <v>20</v>
      </c>
      <c r="G455" s="404">
        <v>1931.8</v>
      </c>
    </row>
    <row r="456" spans="1:7" s="9" customFormat="1">
      <c r="A456" s="400" t="s">
        <v>36</v>
      </c>
      <c r="B456" s="399">
        <v>18</v>
      </c>
      <c r="C456" s="401">
        <v>1</v>
      </c>
      <c r="D456" s="401">
        <v>4</v>
      </c>
      <c r="E456" s="402" t="s">
        <v>1029</v>
      </c>
      <c r="F456" s="403" t="s">
        <v>19</v>
      </c>
      <c r="G456" s="404">
        <v>1931.8</v>
      </c>
    </row>
    <row r="457" spans="1:7" s="2" customFormat="1" ht="27.6">
      <c r="A457" s="400" t="s">
        <v>520</v>
      </c>
      <c r="B457" s="399">
        <v>18</v>
      </c>
      <c r="C457" s="401">
        <v>1</v>
      </c>
      <c r="D457" s="401">
        <v>4</v>
      </c>
      <c r="E457" s="402" t="s">
        <v>514</v>
      </c>
      <c r="F457" s="403" t="s">
        <v>584</v>
      </c>
      <c r="G457" s="404">
        <v>3274</v>
      </c>
    </row>
    <row r="458" spans="1:7" s="2" customFormat="1" ht="27.6">
      <c r="A458" s="400" t="s">
        <v>515</v>
      </c>
      <c r="B458" s="399">
        <v>18</v>
      </c>
      <c r="C458" s="401">
        <v>1</v>
      </c>
      <c r="D458" s="401">
        <v>4</v>
      </c>
      <c r="E458" s="402" t="s">
        <v>519</v>
      </c>
      <c r="F458" s="403" t="s">
        <v>584</v>
      </c>
      <c r="G458" s="404">
        <v>3274</v>
      </c>
    </row>
    <row r="459" spans="1:7" s="9" customFormat="1" ht="41.4">
      <c r="A459" s="453" t="s">
        <v>541</v>
      </c>
      <c r="B459" s="454">
        <v>18</v>
      </c>
      <c r="C459" s="455">
        <v>1</v>
      </c>
      <c r="D459" s="455">
        <v>4</v>
      </c>
      <c r="E459" s="456" t="s">
        <v>513</v>
      </c>
      <c r="F459" s="457" t="s">
        <v>584</v>
      </c>
      <c r="G459" s="458">
        <v>3274</v>
      </c>
    </row>
    <row r="460" spans="1:7" s="2" customFormat="1" ht="41.4">
      <c r="A460" s="400" t="s">
        <v>34</v>
      </c>
      <c r="B460" s="399">
        <v>18</v>
      </c>
      <c r="C460" s="401">
        <v>1</v>
      </c>
      <c r="D460" s="401">
        <v>4</v>
      </c>
      <c r="E460" s="402" t="s">
        <v>513</v>
      </c>
      <c r="F460" s="403" t="s">
        <v>33</v>
      </c>
      <c r="G460" s="404">
        <v>1471.2</v>
      </c>
    </row>
    <row r="461" spans="1:7" s="9" customFormat="1">
      <c r="A461" s="400" t="s">
        <v>38</v>
      </c>
      <c r="B461" s="399">
        <v>18</v>
      </c>
      <c r="C461" s="401">
        <v>1</v>
      </c>
      <c r="D461" s="401">
        <v>4</v>
      </c>
      <c r="E461" s="402" t="s">
        <v>513</v>
      </c>
      <c r="F461" s="403" t="s">
        <v>37</v>
      </c>
      <c r="G461" s="404">
        <v>1471.2</v>
      </c>
    </row>
    <row r="462" spans="1:7" s="9" customFormat="1">
      <c r="A462" s="400" t="s">
        <v>524</v>
      </c>
      <c r="B462" s="399">
        <v>18</v>
      </c>
      <c r="C462" s="401">
        <v>1</v>
      </c>
      <c r="D462" s="401">
        <v>4</v>
      </c>
      <c r="E462" s="402" t="s">
        <v>513</v>
      </c>
      <c r="F462" s="403" t="s">
        <v>20</v>
      </c>
      <c r="G462" s="404">
        <v>1802.8</v>
      </c>
    </row>
    <row r="463" spans="1:7" s="2" customFormat="1">
      <c r="A463" s="400" t="s">
        <v>36</v>
      </c>
      <c r="B463" s="399">
        <v>18</v>
      </c>
      <c r="C463" s="401">
        <v>1</v>
      </c>
      <c r="D463" s="401">
        <v>4</v>
      </c>
      <c r="E463" s="402" t="s">
        <v>513</v>
      </c>
      <c r="F463" s="403" t="s">
        <v>19</v>
      </c>
      <c r="G463" s="404">
        <v>1802.8</v>
      </c>
    </row>
    <row r="464" spans="1:7" s="2" customFormat="1">
      <c r="A464" s="400" t="s">
        <v>49</v>
      </c>
      <c r="B464" s="399">
        <v>18</v>
      </c>
      <c r="C464" s="401">
        <v>1</v>
      </c>
      <c r="D464" s="401">
        <v>4</v>
      </c>
      <c r="E464" s="402" t="s">
        <v>216</v>
      </c>
      <c r="F464" s="403" t="s">
        <v>584</v>
      </c>
      <c r="G464" s="404">
        <v>86661.3</v>
      </c>
    </row>
    <row r="465" spans="1:7" s="2" customFormat="1">
      <c r="A465" s="400" t="s">
        <v>525</v>
      </c>
      <c r="B465" s="399">
        <v>18</v>
      </c>
      <c r="C465" s="401">
        <v>1</v>
      </c>
      <c r="D465" s="401">
        <v>4</v>
      </c>
      <c r="E465" s="402" t="s">
        <v>217</v>
      </c>
      <c r="F465" s="403" t="s">
        <v>584</v>
      </c>
      <c r="G465" s="404">
        <v>86661.3</v>
      </c>
    </row>
    <row r="466" spans="1:7" s="2" customFormat="1" ht="27.6">
      <c r="A466" s="453" t="s">
        <v>1030</v>
      </c>
      <c r="B466" s="454">
        <v>18</v>
      </c>
      <c r="C466" s="455">
        <v>1</v>
      </c>
      <c r="D466" s="455">
        <v>4</v>
      </c>
      <c r="E466" s="456" t="s">
        <v>1031</v>
      </c>
      <c r="F466" s="457" t="s">
        <v>584</v>
      </c>
      <c r="G466" s="458">
        <v>290</v>
      </c>
    </row>
    <row r="467" spans="1:7" s="2" customFormat="1" ht="41.4" customHeight="1">
      <c r="A467" s="400" t="s">
        <v>34</v>
      </c>
      <c r="B467" s="399">
        <v>18</v>
      </c>
      <c r="C467" s="401">
        <v>1</v>
      </c>
      <c r="D467" s="401">
        <v>4</v>
      </c>
      <c r="E467" s="402" t="s">
        <v>1031</v>
      </c>
      <c r="F467" s="403" t="s">
        <v>33</v>
      </c>
      <c r="G467" s="404">
        <v>290</v>
      </c>
    </row>
    <row r="468" spans="1:7" s="9" customFormat="1">
      <c r="A468" s="400" t="s">
        <v>38</v>
      </c>
      <c r="B468" s="399">
        <v>18</v>
      </c>
      <c r="C468" s="401">
        <v>1</v>
      </c>
      <c r="D468" s="401">
        <v>4</v>
      </c>
      <c r="E468" s="402" t="s">
        <v>1031</v>
      </c>
      <c r="F468" s="403" t="s">
        <v>37</v>
      </c>
      <c r="G468" s="404">
        <v>290</v>
      </c>
    </row>
    <row r="469" spans="1:7" s="2" customFormat="1">
      <c r="A469" s="453" t="s">
        <v>39</v>
      </c>
      <c r="B469" s="454">
        <v>18</v>
      </c>
      <c r="C469" s="455">
        <v>1</v>
      </c>
      <c r="D469" s="455">
        <v>4</v>
      </c>
      <c r="E469" s="456" t="s">
        <v>218</v>
      </c>
      <c r="F469" s="457" t="s">
        <v>584</v>
      </c>
      <c r="G469" s="458">
        <v>86371.3</v>
      </c>
    </row>
    <row r="470" spans="1:7" s="2" customFormat="1" ht="41.4">
      <c r="A470" s="400" t="s">
        <v>34</v>
      </c>
      <c r="B470" s="399">
        <v>18</v>
      </c>
      <c r="C470" s="401">
        <v>1</v>
      </c>
      <c r="D470" s="401">
        <v>4</v>
      </c>
      <c r="E470" s="402" t="s">
        <v>218</v>
      </c>
      <c r="F470" s="403" t="s">
        <v>33</v>
      </c>
      <c r="G470" s="404">
        <v>66080.899999999994</v>
      </c>
    </row>
    <row r="471" spans="1:7" s="9" customFormat="1">
      <c r="A471" s="400" t="s">
        <v>38</v>
      </c>
      <c r="B471" s="399">
        <v>18</v>
      </c>
      <c r="C471" s="401">
        <v>1</v>
      </c>
      <c r="D471" s="401">
        <v>4</v>
      </c>
      <c r="E471" s="402" t="s">
        <v>218</v>
      </c>
      <c r="F471" s="403" t="s">
        <v>37</v>
      </c>
      <c r="G471" s="404">
        <v>66080.899999999994</v>
      </c>
    </row>
    <row r="472" spans="1:7" s="2" customFormat="1">
      <c r="A472" s="400" t="s">
        <v>524</v>
      </c>
      <c r="B472" s="399">
        <v>18</v>
      </c>
      <c r="C472" s="401">
        <v>1</v>
      </c>
      <c r="D472" s="401">
        <v>4</v>
      </c>
      <c r="E472" s="402" t="s">
        <v>218</v>
      </c>
      <c r="F472" s="403" t="s">
        <v>20</v>
      </c>
      <c r="G472" s="404">
        <v>17738.7</v>
      </c>
    </row>
    <row r="473" spans="1:7" s="2" customFormat="1">
      <c r="A473" s="400" t="s">
        <v>36</v>
      </c>
      <c r="B473" s="399">
        <v>18</v>
      </c>
      <c r="C473" s="401">
        <v>1</v>
      </c>
      <c r="D473" s="401">
        <v>4</v>
      </c>
      <c r="E473" s="402" t="s">
        <v>218</v>
      </c>
      <c r="F473" s="403" t="s">
        <v>19</v>
      </c>
      <c r="G473" s="404">
        <v>17738.7</v>
      </c>
    </row>
    <row r="474" spans="1:7" s="2" customFormat="1">
      <c r="A474" s="400" t="s">
        <v>18</v>
      </c>
      <c r="B474" s="399">
        <v>18</v>
      </c>
      <c r="C474" s="401">
        <v>1</v>
      </c>
      <c r="D474" s="401">
        <v>4</v>
      </c>
      <c r="E474" s="402" t="s">
        <v>218</v>
      </c>
      <c r="F474" s="403" t="s">
        <v>17</v>
      </c>
      <c r="G474" s="404">
        <v>31.8</v>
      </c>
    </row>
    <row r="475" spans="1:7" s="2" customFormat="1">
      <c r="A475" s="400" t="s">
        <v>16</v>
      </c>
      <c r="B475" s="399">
        <v>18</v>
      </c>
      <c r="C475" s="401">
        <v>1</v>
      </c>
      <c r="D475" s="401">
        <v>4</v>
      </c>
      <c r="E475" s="402" t="s">
        <v>218</v>
      </c>
      <c r="F475" s="403" t="s">
        <v>15</v>
      </c>
      <c r="G475" s="404">
        <v>31.8</v>
      </c>
    </row>
    <row r="476" spans="1:7" s="9" customFormat="1">
      <c r="A476" s="400" t="s">
        <v>30</v>
      </c>
      <c r="B476" s="399">
        <v>18</v>
      </c>
      <c r="C476" s="401">
        <v>1</v>
      </c>
      <c r="D476" s="401">
        <v>4</v>
      </c>
      <c r="E476" s="402" t="s">
        <v>218</v>
      </c>
      <c r="F476" s="403" t="s">
        <v>4</v>
      </c>
      <c r="G476" s="404">
        <v>2519.9</v>
      </c>
    </row>
    <row r="477" spans="1:7" s="2" customFormat="1">
      <c r="A477" s="400" t="s">
        <v>29</v>
      </c>
      <c r="B477" s="399">
        <v>18</v>
      </c>
      <c r="C477" s="401">
        <v>1</v>
      </c>
      <c r="D477" s="401">
        <v>4</v>
      </c>
      <c r="E477" s="402" t="s">
        <v>218</v>
      </c>
      <c r="F477" s="403" t="s">
        <v>28</v>
      </c>
      <c r="G477" s="404">
        <v>2519.9</v>
      </c>
    </row>
    <row r="478" spans="1:7" s="9" customFormat="1" ht="13.95" customHeight="1">
      <c r="A478" s="400" t="s">
        <v>58</v>
      </c>
      <c r="B478" s="399">
        <v>18</v>
      </c>
      <c r="C478" s="401">
        <v>1</v>
      </c>
      <c r="D478" s="401">
        <v>4</v>
      </c>
      <c r="E478" s="402" t="s">
        <v>229</v>
      </c>
      <c r="F478" s="403" t="s">
        <v>584</v>
      </c>
      <c r="G478" s="404">
        <v>465</v>
      </c>
    </row>
    <row r="479" spans="1:7" s="9" customFormat="1" ht="27.6">
      <c r="A479" s="400" t="s">
        <v>159</v>
      </c>
      <c r="B479" s="399">
        <v>18</v>
      </c>
      <c r="C479" s="401">
        <v>1</v>
      </c>
      <c r="D479" s="401">
        <v>4</v>
      </c>
      <c r="E479" s="402" t="s">
        <v>263</v>
      </c>
      <c r="F479" s="403" t="s">
        <v>584</v>
      </c>
      <c r="G479" s="404">
        <v>465</v>
      </c>
    </row>
    <row r="480" spans="1:7" s="2" customFormat="1" ht="27.6">
      <c r="A480" s="400" t="s">
        <v>268</v>
      </c>
      <c r="B480" s="399">
        <v>18</v>
      </c>
      <c r="C480" s="401">
        <v>1</v>
      </c>
      <c r="D480" s="401">
        <v>4</v>
      </c>
      <c r="E480" s="402" t="s">
        <v>269</v>
      </c>
      <c r="F480" s="403" t="s">
        <v>584</v>
      </c>
      <c r="G480" s="404">
        <v>465</v>
      </c>
    </row>
    <row r="481" spans="1:7" s="9" customFormat="1" ht="41.4">
      <c r="A481" s="453" t="s">
        <v>610</v>
      </c>
      <c r="B481" s="454">
        <v>18</v>
      </c>
      <c r="C481" s="455">
        <v>1</v>
      </c>
      <c r="D481" s="455">
        <v>4</v>
      </c>
      <c r="E481" s="456" t="s">
        <v>270</v>
      </c>
      <c r="F481" s="457" t="s">
        <v>584</v>
      </c>
      <c r="G481" s="458">
        <v>465</v>
      </c>
    </row>
    <row r="482" spans="1:7" s="2" customFormat="1">
      <c r="A482" s="400" t="s">
        <v>524</v>
      </c>
      <c r="B482" s="399">
        <v>18</v>
      </c>
      <c r="C482" s="401">
        <v>1</v>
      </c>
      <c r="D482" s="401">
        <v>4</v>
      </c>
      <c r="E482" s="402" t="s">
        <v>270</v>
      </c>
      <c r="F482" s="403" t="s">
        <v>20</v>
      </c>
      <c r="G482" s="404">
        <v>465</v>
      </c>
    </row>
    <row r="483" spans="1:7" s="2" customFormat="1">
      <c r="A483" s="400" t="s">
        <v>36</v>
      </c>
      <c r="B483" s="399">
        <v>18</v>
      </c>
      <c r="C483" s="401">
        <v>1</v>
      </c>
      <c r="D483" s="401">
        <v>4</v>
      </c>
      <c r="E483" s="402" t="s">
        <v>270</v>
      </c>
      <c r="F483" s="403" t="s">
        <v>19</v>
      </c>
      <c r="G483" s="404">
        <v>465</v>
      </c>
    </row>
    <row r="484" spans="1:7" s="9" customFormat="1" ht="27.6">
      <c r="A484" s="400" t="s">
        <v>219</v>
      </c>
      <c r="B484" s="399">
        <v>18</v>
      </c>
      <c r="C484" s="401">
        <v>1</v>
      </c>
      <c r="D484" s="401">
        <v>4</v>
      </c>
      <c r="E484" s="402" t="s">
        <v>220</v>
      </c>
      <c r="F484" s="403" t="s">
        <v>584</v>
      </c>
      <c r="G484" s="404">
        <v>50</v>
      </c>
    </row>
    <row r="485" spans="1:7" s="2" customFormat="1">
      <c r="A485" s="400" t="s">
        <v>221</v>
      </c>
      <c r="B485" s="399">
        <v>18</v>
      </c>
      <c r="C485" s="401">
        <v>1</v>
      </c>
      <c r="D485" s="401">
        <v>4</v>
      </c>
      <c r="E485" s="402" t="s">
        <v>579</v>
      </c>
      <c r="F485" s="403" t="s">
        <v>584</v>
      </c>
      <c r="G485" s="404">
        <v>50</v>
      </c>
    </row>
    <row r="486" spans="1:7" s="2" customFormat="1">
      <c r="A486" s="453" t="s">
        <v>222</v>
      </c>
      <c r="B486" s="454">
        <v>18</v>
      </c>
      <c r="C486" s="455">
        <v>1</v>
      </c>
      <c r="D486" s="455">
        <v>4</v>
      </c>
      <c r="E486" s="456" t="s">
        <v>580</v>
      </c>
      <c r="F486" s="457" t="s">
        <v>584</v>
      </c>
      <c r="G486" s="458">
        <v>50</v>
      </c>
    </row>
    <row r="487" spans="1:7" s="2" customFormat="1">
      <c r="A487" s="400" t="s">
        <v>524</v>
      </c>
      <c r="B487" s="399">
        <v>18</v>
      </c>
      <c r="C487" s="401">
        <v>1</v>
      </c>
      <c r="D487" s="401">
        <v>4</v>
      </c>
      <c r="E487" s="402" t="s">
        <v>580</v>
      </c>
      <c r="F487" s="403" t="s">
        <v>20</v>
      </c>
      <c r="G487" s="404">
        <v>50</v>
      </c>
    </row>
    <row r="488" spans="1:7" s="2" customFormat="1">
      <c r="A488" s="400" t="s">
        <v>36</v>
      </c>
      <c r="B488" s="399">
        <v>18</v>
      </c>
      <c r="C488" s="401">
        <v>1</v>
      </c>
      <c r="D488" s="401">
        <v>4</v>
      </c>
      <c r="E488" s="402" t="s">
        <v>580</v>
      </c>
      <c r="F488" s="403" t="s">
        <v>19</v>
      </c>
      <c r="G488" s="404">
        <v>50</v>
      </c>
    </row>
    <row r="489" spans="1:7" s="9" customFormat="1">
      <c r="A489" s="447" t="s">
        <v>89</v>
      </c>
      <c r="B489" s="448">
        <v>18</v>
      </c>
      <c r="C489" s="449">
        <v>1</v>
      </c>
      <c r="D489" s="449">
        <v>13</v>
      </c>
      <c r="E489" s="450" t="s">
        <v>584</v>
      </c>
      <c r="F489" s="451" t="s">
        <v>584</v>
      </c>
      <c r="G489" s="452">
        <v>106440</v>
      </c>
    </row>
    <row r="490" spans="1:7" s="9" customFormat="1">
      <c r="A490" s="400" t="s">
        <v>949</v>
      </c>
      <c r="B490" s="399">
        <v>18</v>
      </c>
      <c r="C490" s="401">
        <v>1</v>
      </c>
      <c r="D490" s="401">
        <v>13</v>
      </c>
      <c r="E490" s="402" t="s">
        <v>469</v>
      </c>
      <c r="F490" s="403" t="s">
        <v>584</v>
      </c>
      <c r="G490" s="404">
        <v>2500</v>
      </c>
    </row>
    <row r="491" spans="1:7" s="2" customFormat="1">
      <c r="A491" s="400" t="s">
        <v>1032</v>
      </c>
      <c r="B491" s="399">
        <v>18</v>
      </c>
      <c r="C491" s="401">
        <v>1</v>
      </c>
      <c r="D491" s="401">
        <v>13</v>
      </c>
      <c r="E491" s="402" t="s">
        <v>660</v>
      </c>
      <c r="F491" s="403" t="s">
        <v>584</v>
      </c>
      <c r="G491" s="404">
        <v>2500</v>
      </c>
    </row>
    <row r="492" spans="1:7" s="9" customFormat="1" ht="41.4">
      <c r="A492" s="400" t="s">
        <v>963</v>
      </c>
      <c r="B492" s="399">
        <v>18</v>
      </c>
      <c r="C492" s="401">
        <v>1</v>
      </c>
      <c r="D492" s="401">
        <v>13</v>
      </c>
      <c r="E492" s="402" t="s">
        <v>661</v>
      </c>
      <c r="F492" s="403" t="s">
        <v>584</v>
      </c>
      <c r="G492" s="404">
        <v>2500</v>
      </c>
    </row>
    <row r="493" spans="1:7" s="2" customFormat="1" ht="41.4">
      <c r="A493" s="453" t="s">
        <v>964</v>
      </c>
      <c r="B493" s="454">
        <v>18</v>
      </c>
      <c r="C493" s="455">
        <v>1</v>
      </c>
      <c r="D493" s="455">
        <v>13</v>
      </c>
      <c r="E493" s="456" t="s">
        <v>662</v>
      </c>
      <c r="F493" s="457" t="s">
        <v>584</v>
      </c>
      <c r="G493" s="458">
        <v>2500</v>
      </c>
    </row>
    <row r="494" spans="1:7" s="2" customFormat="1">
      <c r="A494" s="400" t="s">
        <v>85</v>
      </c>
      <c r="B494" s="399">
        <v>18</v>
      </c>
      <c r="C494" s="401">
        <v>1</v>
      </c>
      <c r="D494" s="401">
        <v>13</v>
      </c>
      <c r="E494" s="402" t="s">
        <v>662</v>
      </c>
      <c r="F494" s="403" t="s">
        <v>84</v>
      </c>
      <c r="G494" s="404">
        <v>2500</v>
      </c>
    </row>
    <row r="495" spans="1:7" s="9" customFormat="1">
      <c r="A495" s="400" t="s">
        <v>83</v>
      </c>
      <c r="B495" s="399">
        <v>18</v>
      </c>
      <c r="C495" s="401">
        <v>1</v>
      </c>
      <c r="D495" s="401">
        <v>13</v>
      </c>
      <c r="E495" s="402" t="s">
        <v>662</v>
      </c>
      <c r="F495" s="403" t="s">
        <v>82</v>
      </c>
      <c r="G495" s="404">
        <v>2500</v>
      </c>
    </row>
    <row r="496" spans="1:7" s="9" customFormat="1" ht="27.6">
      <c r="A496" s="400" t="s">
        <v>44</v>
      </c>
      <c r="B496" s="399">
        <v>18</v>
      </c>
      <c r="C496" s="401">
        <v>1</v>
      </c>
      <c r="D496" s="401">
        <v>13</v>
      </c>
      <c r="E496" s="402" t="s">
        <v>191</v>
      </c>
      <c r="F496" s="403" t="s">
        <v>584</v>
      </c>
      <c r="G496" s="404">
        <v>500</v>
      </c>
    </row>
    <row r="497" spans="1:7" s="2" customFormat="1">
      <c r="A497" s="400" t="s">
        <v>65</v>
      </c>
      <c r="B497" s="399">
        <v>18</v>
      </c>
      <c r="C497" s="401">
        <v>1</v>
      </c>
      <c r="D497" s="401">
        <v>13</v>
      </c>
      <c r="E497" s="402" t="s">
        <v>192</v>
      </c>
      <c r="F497" s="403" t="s">
        <v>584</v>
      </c>
      <c r="G497" s="404">
        <v>500</v>
      </c>
    </row>
    <row r="498" spans="1:7" s="2" customFormat="1" ht="41.4">
      <c r="A498" s="400" t="s">
        <v>193</v>
      </c>
      <c r="B498" s="399">
        <v>18</v>
      </c>
      <c r="C498" s="401">
        <v>1</v>
      </c>
      <c r="D498" s="401">
        <v>13</v>
      </c>
      <c r="E498" s="402" t="s">
        <v>194</v>
      </c>
      <c r="F498" s="403" t="s">
        <v>584</v>
      </c>
      <c r="G498" s="404">
        <v>500</v>
      </c>
    </row>
    <row r="499" spans="1:7" s="9" customFormat="1">
      <c r="A499" s="453" t="s">
        <v>495</v>
      </c>
      <c r="B499" s="454">
        <v>18</v>
      </c>
      <c r="C499" s="455">
        <v>1</v>
      </c>
      <c r="D499" s="455">
        <v>13</v>
      </c>
      <c r="E499" s="456" t="s">
        <v>395</v>
      </c>
      <c r="F499" s="457" t="s">
        <v>584</v>
      </c>
      <c r="G499" s="458">
        <v>500</v>
      </c>
    </row>
    <row r="500" spans="1:7" s="2" customFormat="1">
      <c r="A500" s="400" t="s">
        <v>524</v>
      </c>
      <c r="B500" s="399">
        <v>18</v>
      </c>
      <c r="C500" s="401">
        <v>1</v>
      </c>
      <c r="D500" s="401">
        <v>13</v>
      </c>
      <c r="E500" s="402" t="s">
        <v>395</v>
      </c>
      <c r="F500" s="403" t="s">
        <v>20</v>
      </c>
      <c r="G500" s="404">
        <v>500</v>
      </c>
    </row>
    <row r="501" spans="1:7" s="2" customFormat="1">
      <c r="A501" s="400" t="s">
        <v>36</v>
      </c>
      <c r="B501" s="399">
        <v>18</v>
      </c>
      <c r="C501" s="401">
        <v>1</v>
      </c>
      <c r="D501" s="401">
        <v>13</v>
      </c>
      <c r="E501" s="402" t="s">
        <v>395</v>
      </c>
      <c r="F501" s="403" t="s">
        <v>19</v>
      </c>
      <c r="G501" s="404">
        <v>500</v>
      </c>
    </row>
    <row r="502" spans="1:7" s="9" customFormat="1">
      <c r="A502" s="400" t="s">
        <v>163</v>
      </c>
      <c r="B502" s="399">
        <v>18</v>
      </c>
      <c r="C502" s="401">
        <v>1</v>
      </c>
      <c r="D502" s="401">
        <v>13</v>
      </c>
      <c r="E502" s="402" t="s">
        <v>235</v>
      </c>
      <c r="F502" s="403" t="s">
        <v>584</v>
      </c>
      <c r="G502" s="404">
        <v>5651</v>
      </c>
    </row>
    <row r="503" spans="1:7" s="2" customFormat="1">
      <c r="A503" s="400" t="s">
        <v>236</v>
      </c>
      <c r="B503" s="399">
        <v>18</v>
      </c>
      <c r="C503" s="401">
        <v>1</v>
      </c>
      <c r="D503" s="401">
        <v>13</v>
      </c>
      <c r="E503" s="402" t="s">
        <v>237</v>
      </c>
      <c r="F503" s="403" t="s">
        <v>584</v>
      </c>
      <c r="G503" s="404">
        <v>5651</v>
      </c>
    </row>
    <row r="504" spans="1:7" s="2" customFormat="1" ht="27.6">
      <c r="A504" s="400" t="s">
        <v>984</v>
      </c>
      <c r="B504" s="399">
        <v>18</v>
      </c>
      <c r="C504" s="401">
        <v>1</v>
      </c>
      <c r="D504" s="401">
        <v>13</v>
      </c>
      <c r="E504" s="402" t="s">
        <v>238</v>
      </c>
      <c r="F504" s="403" t="s">
        <v>584</v>
      </c>
      <c r="G504" s="404">
        <v>5651</v>
      </c>
    </row>
    <row r="505" spans="1:7" s="9" customFormat="1">
      <c r="A505" s="453" t="s">
        <v>503</v>
      </c>
      <c r="B505" s="454">
        <v>18</v>
      </c>
      <c r="C505" s="455">
        <v>1</v>
      </c>
      <c r="D505" s="455">
        <v>13</v>
      </c>
      <c r="E505" s="456" t="s">
        <v>239</v>
      </c>
      <c r="F505" s="457" t="s">
        <v>584</v>
      </c>
      <c r="G505" s="458">
        <v>3485</v>
      </c>
    </row>
    <row r="506" spans="1:7" s="2" customFormat="1" ht="41.4">
      <c r="A506" s="400" t="s">
        <v>34</v>
      </c>
      <c r="B506" s="399">
        <v>18</v>
      </c>
      <c r="C506" s="401">
        <v>1</v>
      </c>
      <c r="D506" s="401">
        <v>13</v>
      </c>
      <c r="E506" s="402" t="s">
        <v>239</v>
      </c>
      <c r="F506" s="403" t="s">
        <v>33</v>
      </c>
      <c r="G506" s="404">
        <v>3485</v>
      </c>
    </row>
    <row r="507" spans="1:7" s="9" customFormat="1">
      <c r="A507" s="400" t="s">
        <v>32</v>
      </c>
      <c r="B507" s="399">
        <v>18</v>
      </c>
      <c r="C507" s="401">
        <v>1</v>
      </c>
      <c r="D507" s="401">
        <v>13</v>
      </c>
      <c r="E507" s="402" t="s">
        <v>239</v>
      </c>
      <c r="F507" s="403" t="s">
        <v>31</v>
      </c>
      <c r="G507" s="404">
        <v>3485</v>
      </c>
    </row>
    <row r="508" spans="1:7" s="9" customFormat="1">
      <c r="A508" s="400" t="s">
        <v>35</v>
      </c>
      <c r="B508" s="399">
        <v>18</v>
      </c>
      <c r="C508" s="401">
        <v>1</v>
      </c>
      <c r="D508" s="401">
        <v>13</v>
      </c>
      <c r="E508" s="402" t="s">
        <v>240</v>
      </c>
      <c r="F508" s="403" t="s">
        <v>584</v>
      </c>
      <c r="G508" s="404">
        <v>563</v>
      </c>
    </row>
    <row r="509" spans="1:7" s="2" customFormat="1">
      <c r="A509" s="400" t="s">
        <v>524</v>
      </c>
      <c r="B509" s="399">
        <v>18</v>
      </c>
      <c r="C509" s="401">
        <v>1</v>
      </c>
      <c r="D509" s="401">
        <v>13</v>
      </c>
      <c r="E509" s="402" t="s">
        <v>240</v>
      </c>
      <c r="F509" s="403" t="s">
        <v>20</v>
      </c>
      <c r="G509" s="404">
        <v>561.20000000000005</v>
      </c>
    </row>
    <row r="510" spans="1:7" s="2" customFormat="1">
      <c r="A510" s="400" t="s">
        <v>36</v>
      </c>
      <c r="B510" s="399">
        <v>18</v>
      </c>
      <c r="C510" s="401">
        <v>1</v>
      </c>
      <c r="D510" s="401">
        <v>13</v>
      </c>
      <c r="E510" s="402" t="s">
        <v>240</v>
      </c>
      <c r="F510" s="403" t="s">
        <v>19</v>
      </c>
      <c r="G510" s="404">
        <v>561.20000000000005</v>
      </c>
    </row>
    <row r="511" spans="1:7" s="9" customFormat="1">
      <c r="A511" s="400" t="s">
        <v>30</v>
      </c>
      <c r="B511" s="399">
        <v>18</v>
      </c>
      <c r="C511" s="401">
        <v>1</v>
      </c>
      <c r="D511" s="401">
        <v>13</v>
      </c>
      <c r="E511" s="402" t="s">
        <v>240</v>
      </c>
      <c r="F511" s="403" t="s">
        <v>4</v>
      </c>
      <c r="G511" s="404">
        <v>1.8</v>
      </c>
    </row>
    <row r="512" spans="1:7" s="2" customFormat="1">
      <c r="A512" s="400" t="s">
        <v>29</v>
      </c>
      <c r="B512" s="399">
        <v>18</v>
      </c>
      <c r="C512" s="401">
        <v>1</v>
      </c>
      <c r="D512" s="401">
        <v>13</v>
      </c>
      <c r="E512" s="402" t="s">
        <v>240</v>
      </c>
      <c r="F512" s="403" t="s">
        <v>28</v>
      </c>
      <c r="G512" s="404">
        <v>1.8</v>
      </c>
    </row>
    <row r="513" spans="1:7" s="2" customFormat="1" ht="27.6">
      <c r="A513" s="453" t="s">
        <v>1033</v>
      </c>
      <c r="B513" s="454">
        <v>18</v>
      </c>
      <c r="C513" s="455">
        <v>1</v>
      </c>
      <c r="D513" s="455">
        <v>13</v>
      </c>
      <c r="E513" s="456" t="s">
        <v>1034</v>
      </c>
      <c r="F513" s="457" t="s">
        <v>584</v>
      </c>
      <c r="G513" s="458">
        <v>448.9</v>
      </c>
    </row>
    <row r="514" spans="1:7" s="2" customFormat="1" ht="41.4">
      <c r="A514" s="400" t="s">
        <v>34</v>
      </c>
      <c r="B514" s="399">
        <v>18</v>
      </c>
      <c r="C514" s="401">
        <v>1</v>
      </c>
      <c r="D514" s="401">
        <v>13</v>
      </c>
      <c r="E514" s="402" t="s">
        <v>1034</v>
      </c>
      <c r="F514" s="403" t="s">
        <v>33</v>
      </c>
      <c r="G514" s="404">
        <v>448.9</v>
      </c>
    </row>
    <row r="515" spans="1:7" s="9" customFormat="1">
      <c r="A515" s="400" t="s">
        <v>32</v>
      </c>
      <c r="B515" s="399">
        <v>18</v>
      </c>
      <c r="C515" s="401">
        <v>1</v>
      </c>
      <c r="D515" s="401">
        <v>13</v>
      </c>
      <c r="E515" s="402" t="s">
        <v>1034</v>
      </c>
      <c r="F515" s="403" t="s">
        <v>31</v>
      </c>
      <c r="G515" s="404">
        <v>448.9</v>
      </c>
    </row>
    <row r="516" spans="1:7" s="2" customFormat="1" ht="27.6">
      <c r="A516" s="453" t="s">
        <v>1035</v>
      </c>
      <c r="B516" s="454">
        <v>18</v>
      </c>
      <c r="C516" s="455">
        <v>1</v>
      </c>
      <c r="D516" s="455">
        <v>13</v>
      </c>
      <c r="E516" s="456" t="s">
        <v>1036</v>
      </c>
      <c r="F516" s="457" t="s">
        <v>584</v>
      </c>
      <c r="G516" s="458">
        <v>448.8</v>
      </c>
    </row>
    <row r="517" spans="1:7" s="2" customFormat="1" ht="41.4">
      <c r="A517" s="400" t="s">
        <v>34</v>
      </c>
      <c r="B517" s="399">
        <v>18</v>
      </c>
      <c r="C517" s="401">
        <v>1</v>
      </c>
      <c r="D517" s="401">
        <v>13</v>
      </c>
      <c r="E517" s="402" t="s">
        <v>1036</v>
      </c>
      <c r="F517" s="403" t="s">
        <v>33</v>
      </c>
      <c r="G517" s="404">
        <v>448.8</v>
      </c>
    </row>
    <row r="518" spans="1:7" s="9" customFormat="1">
      <c r="A518" s="400" t="s">
        <v>32</v>
      </c>
      <c r="B518" s="399">
        <v>18</v>
      </c>
      <c r="C518" s="401">
        <v>1</v>
      </c>
      <c r="D518" s="401">
        <v>13</v>
      </c>
      <c r="E518" s="402" t="s">
        <v>1036</v>
      </c>
      <c r="F518" s="403" t="s">
        <v>31</v>
      </c>
      <c r="G518" s="404">
        <v>448.8</v>
      </c>
    </row>
    <row r="519" spans="1:7" s="2" customFormat="1" ht="27.6">
      <c r="A519" s="453" t="s">
        <v>1037</v>
      </c>
      <c r="B519" s="454">
        <v>18</v>
      </c>
      <c r="C519" s="455">
        <v>1</v>
      </c>
      <c r="D519" s="455">
        <v>13</v>
      </c>
      <c r="E519" s="456" t="s">
        <v>1038</v>
      </c>
      <c r="F519" s="457" t="s">
        <v>584</v>
      </c>
      <c r="G519" s="458">
        <v>240.4</v>
      </c>
    </row>
    <row r="520" spans="1:7" s="9" customFormat="1" ht="41.4">
      <c r="A520" s="400" t="s">
        <v>34</v>
      </c>
      <c r="B520" s="399">
        <v>18</v>
      </c>
      <c r="C520" s="401">
        <v>1</v>
      </c>
      <c r="D520" s="401">
        <v>13</v>
      </c>
      <c r="E520" s="402" t="s">
        <v>1038</v>
      </c>
      <c r="F520" s="403" t="s">
        <v>33</v>
      </c>
      <c r="G520" s="404">
        <v>240.4</v>
      </c>
    </row>
    <row r="521" spans="1:7" s="9" customFormat="1">
      <c r="A521" s="400" t="s">
        <v>32</v>
      </c>
      <c r="B521" s="399">
        <v>18</v>
      </c>
      <c r="C521" s="401">
        <v>1</v>
      </c>
      <c r="D521" s="401">
        <v>13</v>
      </c>
      <c r="E521" s="402" t="s">
        <v>1038</v>
      </c>
      <c r="F521" s="403" t="s">
        <v>31</v>
      </c>
      <c r="G521" s="404">
        <v>240.4</v>
      </c>
    </row>
    <row r="522" spans="1:7" s="2" customFormat="1" ht="27.6">
      <c r="A522" s="453" t="s">
        <v>1039</v>
      </c>
      <c r="B522" s="454">
        <v>18</v>
      </c>
      <c r="C522" s="455">
        <v>1</v>
      </c>
      <c r="D522" s="455">
        <v>13</v>
      </c>
      <c r="E522" s="456" t="s">
        <v>1040</v>
      </c>
      <c r="F522" s="457" t="s">
        <v>584</v>
      </c>
      <c r="G522" s="458">
        <v>240.5</v>
      </c>
    </row>
    <row r="523" spans="1:7" s="2" customFormat="1" ht="41.4">
      <c r="A523" s="400" t="s">
        <v>34</v>
      </c>
      <c r="B523" s="399">
        <v>18</v>
      </c>
      <c r="C523" s="401">
        <v>1</v>
      </c>
      <c r="D523" s="401">
        <v>13</v>
      </c>
      <c r="E523" s="402" t="s">
        <v>1040</v>
      </c>
      <c r="F523" s="403" t="s">
        <v>33</v>
      </c>
      <c r="G523" s="404">
        <v>240.5</v>
      </c>
    </row>
    <row r="524" spans="1:7" s="9" customFormat="1">
      <c r="A524" s="400" t="s">
        <v>32</v>
      </c>
      <c r="B524" s="399">
        <v>18</v>
      </c>
      <c r="C524" s="401">
        <v>1</v>
      </c>
      <c r="D524" s="401">
        <v>13</v>
      </c>
      <c r="E524" s="402" t="s">
        <v>1040</v>
      </c>
      <c r="F524" s="403" t="s">
        <v>31</v>
      </c>
      <c r="G524" s="404">
        <v>240.5</v>
      </c>
    </row>
    <row r="525" spans="1:7" s="2" customFormat="1" ht="27.6">
      <c r="A525" s="453" t="s">
        <v>1041</v>
      </c>
      <c r="B525" s="454">
        <v>18</v>
      </c>
      <c r="C525" s="455">
        <v>1</v>
      </c>
      <c r="D525" s="455">
        <v>13</v>
      </c>
      <c r="E525" s="456" t="s">
        <v>1042</v>
      </c>
      <c r="F525" s="457" t="s">
        <v>584</v>
      </c>
      <c r="G525" s="458">
        <v>48.1</v>
      </c>
    </row>
    <row r="526" spans="1:7" s="2" customFormat="1" ht="41.4">
      <c r="A526" s="400" t="s">
        <v>34</v>
      </c>
      <c r="B526" s="399">
        <v>18</v>
      </c>
      <c r="C526" s="401">
        <v>1</v>
      </c>
      <c r="D526" s="401">
        <v>13</v>
      </c>
      <c r="E526" s="402" t="s">
        <v>1042</v>
      </c>
      <c r="F526" s="403" t="s">
        <v>33</v>
      </c>
      <c r="G526" s="404">
        <v>48.1</v>
      </c>
    </row>
    <row r="527" spans="1:7" s="2" customFormat="1">
      <c r="A527" s="400" t="s">
        <v>32</v>
      </c>
      <c r="B527" s="399">
        <v>18</v>
      </c>
      <c r="C527" s="401">
        <v>1</v>
      </c>
      <c r="D527" s="401">
        <v>13</v>
      </c>
      <c r="E527" s="402" t="s">
        <v>1042</v>
      </c>
      <c r="F527" s="403" t="s">
        <v>31</v>
      </c>
      <c r="G527" s="404">
        <v>48.1</v>
      </c>
    </row>
    <row r="528" spans="1:7" s="9" customFormat="1" ht="27.6">
      <c r="A528" s="453" t="s">
        <v>1043</v>
      </c>
      <c r="B528" s="454">
        <v>18</v>
      </c>
      <c r="C528" s="455">
        <v>1</v>
      </c>
      <c r="D528" s="455">
        <v>13</v>
      </c>
      <c r="E528" s="456" t="s">
        <v>1044</v>
      </c>
      <c r="F528" s="457" t="s">
        <v>584</v>
      </c>
      <c r="G528" s="458">
        <v>112.2</v>
      </c>
    </row>
    <row r="529" spans="1:7" s="2" customFormat="1" ht="41.4">
      <c r="A529" s="400" t="s">
        <v>34</v>
      </c>
      <c r="B529" s="399">
        <v>18</v>
      </c>
      <c r="C529" s="401">
        <v>1</v>
      </c>
      <c r="D529" s="401">
        <v>13</v>
      </c>
      <c r="E529" s="402" t="s">
        <v>1044</v>
      </c>
      <c r="F529" s="403" t="s">
        <v>33</v>
      </c>
      <c r="G529" s="404">
        <v>112.2</v>
      </c>
    </row>
    <row r="530" spans="1:7" s="2" customFormat="1">
      <c r="A530" s="400" t="s">
        <v>32</v>
      </c>
      <c r="B530" s="399">
        <v>18</v>
      </c>
      <c r="C530" s="401">
        <v>1</v>
      </c>
      <c r="D530" s="401">
        <v>13</v>
      </c>
      <c r="E530" s="402" t="s">
        <v>1044</v>
      </c>
      <c r="F530" s="403" t="s">
        <v>31</v>
      </c>
      <c r="G530" s="404">
        <v>112.2</v>
      </c>
    </row>
    <row r="531" spans="1:7" s="2" customFormat="1" ht="27.6">
      <c r="A531" s="453" t="s">
        <v>1045</v>
      </c>
      <c r="B531" s="454">
        <v>18</v>
      </c>
      <c r="C531" s="455">
        <v>1</v>
      </c>
      <c r="D531" s="455">
        <v>13</v>
      </c>
      <c r="E531" s="456" t="s">
        <v>1046</v>
      </c>
      <c r="F531" s="457" t="s">
        <v>584</v>
      </c>
      <c r="G531" s="458">
        <v>64.099999999999994</v>
      </c>
    </row>
    <row r="532" spans="1:7" s="9" customFormat="1" ht="41.4">
      <c r="A532" s="400" t="s">
        <v>34</v>
      </c>
      <c r="B532" s="399">
        <v>18</v>
      </c>
      <c r="C532" s="401">
        <v>1</v>
      </c>
      <c r="D532" s="401">
        <v>13</v>
      </c>
      <c r="E532" s="402" t="s">
        <v>1046</v>
      </c>
      <c r="F532" s="403" t="s">
        <v>33</v>
      </c>
      <c r="G532" s="404">
        <v>64.099999999999994</v>
      </c>
    </row>
    <row r="533" spans="1:7" s="2" customFormat="1">
      <c r="A533" s="400" t="s">
        <v>32</v>
      </c>
      <c r="B533" s="399">
        <v>18</v>
      </c>
      <c r="C533" s="401">
        <v>1</v>
      </c>
      <c r="D533" s="401">
        <v>13</v>
      </c>
      <c r="E533" s="402" t="s">
        <v>1046</v>
      </c>
      <c r="F533" s="403" t="s">
        <v>31</v>
      </c>
      <c r="G533" s="404">
        <v>64.099999999999994</v>
      </c>
    </row>
    <row r="534" spans="1:7" s="2" customFormat="1">
      <c r="A534" s="400" t="s">
        <v>47</v>
      </c>
      <c r="B534" s="399">
        <v>18</v>
      </c>
      <c r="C534" s="401">
        <v>1</v>
      </c>
      <c r="D534" s="401">
        <v>13</v>
      </c>
      <c r="E534" s="402" t="s">
        <v>206</v>
      </c>
      <c r="F534" s="403" t="s">
        <v>584</v>
      </c>
      <c r="G534" s="404">
        <v>90232.8</v>
      </c>
    </row>
    <row r="535" spans="1:7" s="9" customFormat="1" ht="41.4">
      <c r="A535" s="400" t="s">
        <v>542</v>
      </c>
      <c r="B535" s="399">
        <v>18</v>
      </c>
      <c r="C535" s="401">
        <v>1</v>
      </c>
      <c r="D535" s="401">
        <v>13</v>
      </c>
      <c r="E535" s="402" t="s">
        <v>241</v>
      </c>
      <c r="F535" s="403" t="s">
        <v>584</v>
      </c>
      <c r="G535" s="404">
        <v>40676.5</v>
      </c>
    </row>
    <row r="536" spans="1:7" s="2" customFormat="1" ht="41.4">
      <c r="A536" s="400" t="s">
        <v>242</v>
      </c>
      <c r="B536" s="399">
        <v>18</v>
      </c>
      <c r="C536" s="401">
        <v>1</v>
      </c>
      <c r="D536" s="401">
        <v>13</v>
      </c>
      <c r="E536" s="402" t="s">
        <v>243</v>
      </c>
      <c r="F536" s="403" t="s">
        <v>584</v>
      </c>
      <c r="G536" s="404">
        <v>40676.5</v>
      </c>
    </row>
    <row r="537" spans="1:7" s="9" customFormat="1">
      <c r="A537" s="453" t="s">
        <v>503</v>
      </c>
      <c r="B537" s="454">
        <v>18</v>
      </c>
      <c r="C537" s="455">
        <v>1</v>
      </c>
      <c r="D537" s="455">
        <v>13</v>
      </c>
      <c r="E537" s="456" t="s">
        <v>244</v>
      </c>
      <c r="F537" s="457" t="s">
        <v>584</v>
      </c>
      <c r="G537" s="458">
        <v>32227.5</v>
      </c>
    </row>
    <row r="538" spans="1:7" s="2" customFormat="1" ht="41.4">
      <c r="A538" s="400" t="s">
        <v>34</v>
      </c>
      <c r="B538" s="399">
        <v>18</v>
      </c>
      <c r="C538" s="401">
        <v>1</v>
      </c>
      <c r="D538" s="401">
        <v>13</v>
      </c>
      <c r="E538" s="402" t="s">
        <v>244</v>
      </c>
      <c r="F538" s="403" t="s">
        <v>33</v>
      </c>
      <c r="G538" s="404">
        <v>32227.5</v>
      </c>
    </row>
    <row r="539" spans="1:7" s="2" customFormat="1">
      <c r="A539" s="400" t="s">
        <v>32</v>
      </c>
      <c r="B539" s="399">
        <v>18</v>
      </c>
      <c r="C539" s="401">
        <v>1</v>
      </c>
      <c r="D539" s="401">
        <v>13</v>
      </c>
      <c r="E539" s="402" t="s">
        <v>244</v>
      </c>
      <c r="F539" s="403" t="s">
        <v>31</v>
      </c>
      <c r="G539" s="404">
        <v>32227.5</v>
      </c>
    </row>
    <row r="540" spans="1:7" s="2" customFormat="1">
      <c r="A540" s="453" t="s">
        <v>35</v>
      </c>
      <c r="B540" s="454">
        <v>18</v>
      </c>
      <c r="C540" s="455">
        <v>1</v>
      </c>
      <c r="D540" s="455">
        <v>13</v>
      </c>
      <c r="E540" s="456" t="s">
        <v>245</v>
      </c>
      <c r="F540" s="457" t="s">
        <v>584</v>
      </c>
      <c r="G540" s="458">
        <v>8449</v>
      </c>
    </row>
    <row r="541" spans="1:7" s="9" customFormat="1">
      <c r="A541" s="400" t="s">
        <v>524</v>
      </c>
      <c r="B541" s="399">
        <v>18</v>
      </c>
      <c r="C541" s="401">
        <v>1</v>
      </c>
      <c r="D541" s="401">
        <v>13</v>
      </c>
      <c r="E541" s="402" t="s">
        <v>245</v>
      </c>
      <c r="F541" s="403" t="s">
        <v>20</v>
      </c>
      <c r="G541" s="404">
        <v>8198</v>
      </c>
    </row>
    <row r="542" spans="1:7" s="2" customFormat="1">
      <c r="A542" s="400" t="s">
        <v>36</v>
      </c>
      <c r="B542" s="399">
        <v>18</v>
      </c>
      <c r="C542" s="401">
        <v>1</v>
      </c>
      <c r="D542" s="401">
        <v>13</v>
      </c>
      <c r="E542" s="402" t="s">
        <v>245</v>
      </c>
      <c r="F542" s="403" t="s">
        <v>19</v>
      </c>
      <c r="G542" s="404">
        <v>8198</v>
      </c>
    </row>
    <row r="543" spans="1:7" s="2" customFormat="1">
      <c r="A543" s="400" t="s">
        <v>30</v>
      </c>
      <c r="B543" s="399">
        <v>18</v>
      </c>
      <c r="C543" s="401">
        <v>1</v>
      </c>
      <c r="D543" s="401">
        <v>13</v>
      </c>
      <c r="E543" s="402" t="s">
        <v>245</v>
      </c>
      <c r="F543" s="403" t="s">
        <v>4</v>
      </c>
      <c r="G543" s="404">
        <v>251</v>
      </c>
    </row>
    <row r="544" spans="1:7" s="2" customFormat="1">
      <c r="A544" s="400" t="s">
        <v>29</v>
      </c>
      <c r="B544" s="399">
        <v>18</v>
      </c>
      <c r="C544" s="401">
        <v>1</v>
      </c>
      <c r="D544" s="401">
        <v>13</v>
      </c>
      <c r="E544" s="402" t="s">
        <v>245</v>
      </c>
      <c r="F544" s="403" t="s">
        <v>28</v>
      </c>
      <c r="G544" s="404">
        <v>251</v>
      </c>
    </row>
    <row r="545" spans="1:7" s="9" customFormat="1" ht="27.6">
      <c r="A545" s="400" t="s">
        <v>144</v>
      </c>
      <c r="B545" s="399">
        <v>18</v>
      </c>
      <c r="C545" s="401">
        <v>1</v>
      </c>
      <c r="D545" s="401">
        <v>13</v>
      </c>
      <c r="E545" s="402" t="s">
        <v>246</v>
      </c>
      <c r="F545" s="403" t="s">
        <v>584</v>
      </c>
      <c r="G545" s="404">
        <v>3300</v>
      </c>
    </row>
    <row r="546" spans="1:7" s="2" customFormat="1">
      <c r="A546" s="400" t="s">
        <v>585</v>
      </c>
      <c r="B546" s="399">
        <v>18</v>
      </c>
      <c r="C546" s="401">
        <v>1</v>
      </c>
      <c r="D546" s="401">
        <v>13</v>
      </c>
      <c r="E546" s="402" t="s">
        <v>249</v>
      </c>
      <c r="F546" s="403" t="s">
        <v>584</v>
      </c>
      <c r="G546" s="404">
        <v>3300</v>
      </c>
    </row>
    <row r="547" spans="1:7" s="2" customFormat="1">
      <c r="A547" s="453" t="s">
        <v>145</v>
      </c>
      <c r="B547" s="454">
        <v>18</v>
      </c>
      <c r="C547" s="455">
        <v>1</v>
      </c>
      <c r="D547" s="455">
        <v>13</v>
      </c>
      <c r="E547" s="456" t="s">
        <v>505</v>
      </c>
      <c r="F547" s="457" t="s">
        <v>584</v>
      </c>
      <c r="G547" s="458">
        <v>300</v>
      </c>
    </row>
    <row r="548" spans="1:7" s="9" customFormat="1">
      <c r="A548" s="400" t="s">
        <v>524</v>
      </c>
      <c r="B548" s="399">
        <v>18</v>
      </c>
      <c r="C548" s="401">
        <v>1</v>
      </c>
      <c r="D548" s="401">
        <v>13</v>
      </c>
      <c r="E548" s="402" t="s">
        <v>505</v>
      </c>
      <c r="F548" s="403" t="s">
        <v>20</v>
      </c>
      <c r="G548" s="404">
        <v>300</v>
      </c>
    </row>
    <row r="549" spans="1:7" s="2" customFormat="1">
      <c r="A549" s="400" t="s">
        <v>36</v>
      </c>
      <c r="B549" s="399">
        <v>18</v>
      </c>
      <c r="C549" s="401">
        <v>1</v>
      </c>
      <c r="D549" s="401">
        <v>13</v>
      </c>
      <c r="E549" s="402" t="s">
        <v>505</v>
      </c>
      <c r="F549" s="403" t="s">
        <v>19</v>
      </c>
      <c r="G549" s="404">
        <v>300</v>
      </c>
    </row>
    <row r="550" spans="1:7" s="2" customFormat="1">
      <c r="A550" s="453" t="s">
        <v>648</v>
      </c>
      <c r="B550" s="454">
        <v>18</v>
      </c>
      <c r="C550" s="455">
        <v>1</v>
      </c>
      <c r="D550" s="455">
        <v>13</v>
      </c>
      <c r="E550" s="456" t="s">
        <v>624</v>
      </c>
      <c r="F550" s="457" t="s">
        <v>584</v>
      </c>
      <c r="G550" s="458">
        <v>1200</v>
      </c>
    </row>
    <row r="551" spans="1:7" s="2" customFormat="1">
      <c r="A551" s="400" t="s">
        <v>524</v>
      </c>
      <c r="B551" s="399">
        <v>18</v>
      </c>
      <c r="C551" s="401">
        <v>1</v>
      </c>
      <c r="D551" s="401">
        <v>13</v>
      </c>
      <c r="E551" s="402" t="s">
        <v>624</v>
      </c>
      <c r="F551" s="403" t="s">
        <v>20</v>
      </c>
      <c r="G551" s="404">
        <v>1200</v>
      </c>
    </row>
    <row r="552" spans="1:7" s="9" customFormat="1">
      <c r="A552" s="400" t="s">
        <v>36</v>
      </c>
      <c r="B552" s="399">
        <v>18</v>
      </c>
      <c r="C552" s="401">
        <v>1</v>
      </c>
      <c r="D552" s="401">
        <v>13</v>
      </c>
      <c r="E552" s="402" t="s">
        <v>624</v>
      </c>
      <c r="F552" s="403" t="s">
        <v>19</v>
      </c>
      <c r="G552" s="404">
        <v>1200</v>
      </c>
    </row>
    <row r="553" spans="1:7" s="2" customFormat="1">
      <c r="A553" s="453" t="s">
        <v>146</v>
      </c>
      <c r="B553" s="454">
        <v>18</v>
      </c>
      <c r="C553" s="455">
        <v>1</v>
      </c>
      <c r="D553" s="455">
        <v>13</v>
      </c>
      <c r="E553" s="456" t="s">
        <v>250</v>
      </c>
      <c r="F553" s="457" t="s">
        <v>584</v>
      </c>
      <c r="G553" s="458">
        <v>1800</v>
      </c>
    </row>
    <row r="554" spans="1:7" s="2" customFormat="1">
      <c r="A554" s="400" t="s">
        <v>524</v>
      </c>
      <c r="B554" s="399">
        <v>18</v>
      </c>
      <c r="C554" s="401">
        <v>1</v>
      </c>
      <c r="D554" s="401">
        <v>13</v>
      </c>
      <c r="E554" s="402" t="s">
        <v>250</v>
      </c>
      <c r="F554" s="403" t="s">
        <v>20</v>
      </c>
      <c r="G554" s="404">
        <v>1800</v>
      </c>
    </row>
    <row r="555" spans="1:7" s="9" customFormat="1">
      <c r="A555" s="400" t="s">
        <v>36</v>
      </c>
      <c r="B555" s="399">
        <v>18</v>
      </c>
      <c r="C555" s="401">
        <v>1</v>
      </c>
      <c r="D555" s="401">
        <v>13</v>
      </c>
      <c r="E555" s="402" t="s">
        <v>250</v>
      </c>
      <c r="F555" s="403" t="s">
        <v>19</v>
      </c>
      <c r="G555" s="404">
        <v>1800</v>
      </c>
    </row>
    <row r="556" spans="1:7" s="2" customFormat="1">
      <c r="A556" s="400" t="s">
        <v>49</v>
      </c>
      <c r="B556" s="399">
        <v>18</v>
      </c>
      <c r="C556" s="401">
        <v>1</v>
      </c>
      <c r="D556" s="401">
        <v>13</v>
      </c>
      <c r="E556" s="402" t="s">
        <v>216</v>
      </c>
      <c r="F556" s="403" t="s">
        <v>584</v>
      </c>
      <c r="G556" s="404">
        <v>46256.3</v>
      </c>
    </row>
    <row r="557" spans="1:7" s="2" customFormat="1">
      <c r="A557" s="400" t="s">
        <v>525</v>
      </c>
      <c r="B557" s="399">
        <v>18</v>
      </c>
      <c r="C557" s="401">
        <v>1</v>
      </c>
      <c r="D557" s="401">
        <v>13</v>
      </c>
      <c r="E557" s="402" t="s">
        <v>217</v>
      </c>
      <c r="F557" s="403" t="s">
        <v>584</v>
      </c>
      <c r="G557" s="404">
        <v>2321.3000000000002</v>
      </c>
    </row>
    <row r="558" spans="1:7" s="2" customFormat="1">
      <c r="A558" s="453" t="s">
        <v>180</v>
      </c>
      <c r="B558" s="454">
        <v>18</v>
      </c>
      <c r="C558" s="455">
        <v>1</v>
      </c>
      <c r="D558" s="455">
        <v>13</v>
      </c>
      <c r="E558" s="456" t="s">
        <v>251</v>
      </c>
      <c r="F558" s="457" t="s">
        <v>584</v>
      </c>
      <c r="G558" s="458">
        <v>2200</v>
      </c>
    </row>
    <row r="559" spans="1:7" s="2" customFormat="1">
      <c r="A559" s="400" t="s">
        <v>524</v>
      </c>
      <c r="B559" s="399">
        <v>18</v>
      </c>
      <c r="C559" s="401">
        <v>1</v>
      </c>
      <c r="D559" s="401">
        <v>13</v>
      </c>
      <c r="E559" s="402" t="s">
        <v>251</v>
      </c>
      <c r="F559" s="403" t="s">
        <v>20</v>
      </c>
      <c r="G559" s="404">
        <v>2200</v>
      </c>
    </row>
    <row r="560" spans="1:7" s="9" customFormat="1">
      <c r="A560" s="400" t="s">
        <v>36</v>
      </c>
      <c r="B560" s="399">
        <v>18</v>
      </c>
      <c r="C560" s="401">
        <v>1</v>
      </c>
      <c r="D560" s="401">
        <v>13</v>
      </c>
      <c r="E560" s="402" t="s">
        <v>251</v>
      </c>
      <c r="F560" s="403" t="s">
        <v>19</v>
      </c>
      <c r="G560" s="404">
        <v>2200</v>
      </c>
    </row>
    <row r="561" spans="1:7" s="2" customFormat="1">
      <c r="A561" s="453" t="s">
        <v>154</v>
      </c>
      <c r="B561" s="454">
        <v>18</v>
      </c>
      <c r="C561" s="455">
        <v>1</v>
      </c>
      <c r="D561" s="455">
        <v>13</v>
      </c>
      <c r="E561" s="456" t="s">
        <v>252</v>
      </c>
      <c r="F561" s="457" t="s">
        <v>584</v>
      </c>
      <c r="G561" s="458">
        <v>121.3</v>
      </c>
    </row>
    <row r="562" spans="1:7" s="2" customFormat="1">
      <c r="A562" s="400" t="s">
        <v>30</v>
      </c>
      <c r="B562" s="399">
        <v>18</v>
      </c>
      <c r="C562" s="401">
        <v>1</v>
      </c>
      <c r="D562" s="401">
        <v>13</v>
      </c>
      <c r="E562" s="402" t="s">
        <v>252</v>
      </c>
      <c r="F562" s="403" t="s">
        <v>4</v>
      </c>
      <c r="G562" s="404">
        <v>121.3</v>
      </c>
    </row>
    <row r="563" spans="1:7" s="9" customFormat="1">
      <c r="A563" s="400" t="s">
        <v>29</v>
      </c>
      <c r="B563" s="399">
        <v>18</v>
      </c>
      <c r="C563" s="401">
        <v>1</v>
      </c>
      <c r="D563" s="401">
        <v>13</v>
      </c>
      <c r="E563" s="402" t="s">
        <v>252</v>
      </c>
      <c r="F563" s="403" t="s">
        <v>28</v>
      </c>
      <c r="G563" s="404">
        <v>121.3</v>
      </c>
    </row>
    <row r="564" spans="1:7" s="9" customFormat="1" ht="27.6">
      <c r="A564" s="400" t="s">
        <v>253</v>
      </c>
      <c r="B564" s="399">
        <v>18</v>
      </c>
      <c r="C564" s="401">
        <v>1</v>
      </c>
      <c r="D564" s="401">
        <v>13</v>
      </c>
      <c r="E564" s="402" t="s">
        <v>254</v>
      </c>
      <c r="F564" s="403" t="s">
        <v>584</v>
      </c>
      <c r="G564" s="404">
        <v>43935</v>
      </c>
    </row>
    <row r="565" spans="1:7" s="2" customFormat="1">
      <c r="A565" s="453" t="s">
        <v>503</v>
      </c>
      <c r="B565" s="454">
        <v>18</v>
      </c>
      <c r="C565" s="455">
        <v>1</v>
      </c>
      <c r="D565" s="455">
        <v>13</v>
      </c>
      <c r="E565" s="456" t="s">
        <v>255</v>
      </c>
      <c r="F565" s="457" t="s">
        <v>584</v>
      </c>
      <c r="G565" s="458">
        <v>31435</v>
      </c>
    </row>
    <row r="566" spans="1:7" s="2" customFormat="1" ht="27.6">
      <c r="A566" s="400" t="s">
        <v>27</v>
      </c>
      <c r="B566" s="399">
        <v>18</v>
      </c>
      <c r="C566" s="401">
        <v>1</v>
      </c>
      <c r="D566" s="401">
        <v>13</v>
      </c>
      <c r="E566" s="402" t="s">
        <v>255</v>
      </c>
      <c r="F566" s="403" t="s">
        <v>5</v>
      </c>
      <c r="G566" s="404">
        <v>31435</v>
      </c>
    </row>
    <row r="567" spans="1:7" s="9" customFormat="1">
      <c r="A567" s="400" t="s">
        <v>26</v>
      </c>
      <c r="B567" s="399">
        <v>18</v>
      </c>
      <c r="C567" s="401">
        <v>1</v>
      </c>
      <c r="D567" s="401">
        <v>13</v>
      </c>
      <c r="E567" s="402" t="s">
        <v>255</v>
      </c>
      <c r="F567" s="403" t="s">
        <v>6</v>
      </c>
      <c r="G567" s="404">
        <v>31435</v>
      </c>
    </row>
    <row r="568" spans="1:7" s="2" customFormat="1">
      <c r="A568" s="453" t="s">
        <v>35</v>
      </c>
      <c r="B568" s="454">
        <v>18</v>
      </c>
      <c r="C568" s="455">
        <v>1</v>
      </c>
      <c r="D568" s="455">
        <v>13</v>
      </c>
      <c r="E568" s="456" t="s">
        <v>256</v>
      </c>
      <c r="F568" s="457" t="s">
        <v>584</v>
      </c>
      <c r="G568" s="458">
        <v>8400</v>
      </c>
    </row>
    <row r="569" spans="1:7" s="9" customFormat="1" ht="27.6">
      <c r="A569" s="400" t="s">
        <v>27</v>
      </c>
      <c r="B569" s="399">
        <v>18</v>
      </c>
      <c r="C569" s="401">
        <v>1</v>
      </c>
      <c r="D569" s="401">
        <v>13</v>
      </c>
      <c r="E569" s="402" t="s">
        <v>256</v>
      </c>
      <c r="F569" s="403" t="s">
        <v>5</v>
      </c>
      <c r="G569" s="404">
        <v>8400</v>
      </c>
    </row>
    <row r="570" spans="1:7" s="2" customFormat="1">
      <c r="A570" s="400" t="s">
        <v>26</v>
      </c>
      <c r="B570" s="399">
        <v>18</v>
      </c>
      <c r="C570" s="401">
        <v>1</v>
      </c>
      <c r="D570" s="401">
        <v>13</v>
      </c>
      <c r="E570" s="402" t="s">
        <v>256</v>
      </c>
      <c r="F570" s="403" t="s">
        <v>6</v>
      </c>
      <c r="G570" s="404">
        <v>8400</v>
      </c>
    </row>
    <row r="571" spans="1:7" s="9" customFormat="1">
      <c r="A571" s="453" t="s">
        <v>179</v>
      </c>
      <c r="B571" s="454">
        <v>18</v>
      </c>
      <c r="C571" s="455">
        <v>1</v>
      </c>
      <c r="D571" s="455">
        <v>13</v>
      </c>
      <c r="E571" s="456" t="s">
        <v>257</v>
      </c>
      <c r="F571" s="457" t="s">
        <v>584</v>
      </c>
      <c r="G571" s="458">
        <v>4100</v>
      </c>
    </row>
    <row r="572" spans="1:7" s="9" customFormat="1" ht="27.6">
      <c r="A572" s="400" t="s">
        <v>27</v>
      </c>
      <c r="B572" s="399">
        <v>18</v>
      </c>
      <c r="C572" s="401">
        <v>1</v>
      </c>
      <c r="D572" s="401">
        <v>13</v>
      </c>
      <c r="E572" s="402" t="s">
        <v>257</v>
      </c>
      <c r="F572" s="403" t="s">
        <v>5</v>
      </c>
      <c r="G572" s="404">
        <v>4100</v>
      </c>
    </row>
    <row r="573" spans="1:7" s="9" customFormat="1">
      <c r="A573" s="400" t="s">
        <v>26</v>
      </c>
      <c r="B573" s="399">
        <v>18</v>
      </c>
      <c r="C573" s="401">
        <v>1</v>
      </c>
      <c r="D573" s="401">
        <v>13</v>
      </c>
      <c r="E573" s="402" t="s">
        <v>257</v>
      </c>
      <c r="F573" s="403" t="s">
        <v>6</v>
      </c>
      <c r="G573" s="404">
        <v>4100</v>
      </c>
    </row>
    <row r="574" spans="1:7" s="9" customFormat="1">
      <c r="A574" s="400" t="s">
        <v>177</v>
      </c>
      <c r="B574" s="399">
        <v>18</v>
      </c>
      <c r="C574" s="401">
        <v>1</v>
      </c>
      <c r="D574" s="401">
        <v>13</v>
      </c>
      <c r="E574" s="402" t="s">
        <v>339</v>
      </c>
      <c r="F574" s="403" t="s">
        <v>584</v>
      </c>
      <c r="G574" s="404">
        <v>2300</v>
      </c>
    </row>
    <row r="575" spans="1:7" s="51" customFormat="1" ht="41.4">
      <c r="A575" s="400" t="s">
        <v>340</v>
      </c>
      <c r="B575" s="399">
        <v>18</v>
      </c>
      <c r="C575" s="401">
        <v>1</v>
      </c>
      <c r="D575" s="401">
        <v>13</v>
      </c>
      <c r="E575" s="402" t="s">
        <v>341</v>
      </c>
      <c r="F575" s="403" t="s">
        <v>584</v>
      </c>
      <c r="G575" s="404">
        <v>2300</v>
      </c>
    </row>
    <row r="576" spans="1:7" s="51" customFormat="1">
      <c r="A576" s="453" t="s">
        <v>120</v>
      </c>
      <c r="B576" s="454">
        <v>18</v>
      </c>
      <c r="C576" s="455">
        <v>1</v>
      </c>
      <c r="D576" s="455">
        <v>13</v>
      </c>
      <c r="E576" s="456" t="s">
        <v>342</v>
      </c>
      <c r="F576" s="457" t="s">
        <v>584</v>
      </c>
      <c r="G576" s="458">
        <v>2300</v>
      </c>
    </row>
    <row r="577" spans="1:7" s="51" customFormat="1">
      <c r="A577" s="400" t="s">
        <v>524</v>
      </c>
      <c r="B577" s="399">
        <v>18</v>
      </c>
      <c r="C577" s="401">
        <v>1</v>
      </c>
      <c r="D577" s="401">
        <v>13</v>
      </c>
      <c r="E577" s="402" t="s">
        <v>342</v>
      </c>
      <c r="F577" s="403" t="s">
        <v>20</v>
      </c>
      <c r="G577" s="404">
        <v>2300</v>
      </c>
    </row>
    <row r="578" spans="1:7" s="51" customFormat="1">
      <c r="A578" s="400" t="s">
        <v>36</v>
      </c>
      <c r="B578" s="399">
        <v>18</v>
      </c>
      <c r="C578" s="401">
        <v>1</v>
      </c>
      <c r="D578" s="401">
        <v>13</v>
      </c>
      <c r="E578" s="402" t="s">
        <v>342</v>
      </c>
      <c r="F578" s="403" t="s">
        <v>19</v>
      </c>
      <c r="G578" s="404">
        <v>2300</v>
      </c>
    </row>
    <row r="579" spans="1:7" s="2" customFormat="1">
      <c r="A579" s="400" t="s">
        <v>86</v>
      </c>
      <c r="B579" s="399">
        <v>18</v>
      </c>
      <c r="C579" s="401">
        <v>1</v>
      </c>
      <c r="D579" s="401">
        <v>13</v>
      </c>
      <c r="E579" s="402" t="s">
        <v>258</v>
      </c>
      <c r="F579" s="403" t="s">
        <v>584</v>
      </c>
      <c r="G579" s="404">
        <v>5256.2</v>
      </c>
    </row>
    <row r="580" spans="1:7" s="2" customFormat="1">
      <c r="A580" s="453" t="s">
        <v>1047</v>
      </c>
      <c r="B580" s="454">
        <v>18</v>
      </c>
      <c r="C580" s="455">
        <v>1</v>
      </c>
      <c r="D580" s="455">
        <v>13</v>
      </c>
      <c r="E580" s="456" t="s">
        <v>1048</v>
      </c>
      <c r="F580" s="457" t="s">
        <v>584</v>
      </c>
      <c r="G580" s="458">
        <v>5256.2</v>
      </c>
    </row>
    <row r="581" spans="1:7" s="2" customFormat="1">
      <c r="A581" s="400" t="s">
        <v>30</v>
      </c>
      <c r="B581" s="399">
        <v>18</v>
      </c>
      <c r="C581" s="401">
        <v>1</v>
      </c>
      <c r="D581" s="401">
        <v>13</v>
      </c>
      <c r="E581" s="402" t="s">
        <v>1048</v>
      </c>
      <c r="F581" s="403" t="s">
        <v>4</v>
      </c>
      <c r="G581" s="404">
        <v>5256.2</v>
      </c>
    </row>
    <row r="582" spans="1:7" s="2" customFormat="1">
      <c r="A582" s="400" t="s">
        <v>29</v>
      </c>
      <c r="B582" s="399">
        <v>18</v>
      </c>
      <c r="C582" s="401">
        <v>1</v>
      </c>
      <c r="D582" s="401">
        <v>13</v>
      </c>
      <c r="E582" s="402" t="s">
        <v>1048</v>
      </c>
      <c r="F582" s="403" t="s">
        <v>28</v>
      </c>
      <c r="G582" s="404">
        <v>5256.2</v>
      </c>
    </row>
    <row r="583" spans="1:7" s="9" customFormat="1">
      <c r="A583" s="441" t="s">
        <v>155</v>
      </c>
      <c r="B583" s="442">
        <v>18</v>
      </c>
      <c r="C583" s="443">
        <v>2</v>
      </c>
      <c r="D583" s="443">
        <v>0</v>
      </c>
      <c r="E583" s="444" t="s">
        <v>584</v>
      </c>
      <c r="F583" s="445" t="s">
        <v>584</v>
      </c>
      <c r="G583" s="446">
        <v>1565</v>
      </c>
    </row>
    <row r="584" spans="1:7" s="9" customFormat="1">
      <c r="A584" s="447" t="s">
        <v>156</v>
      </c>
      <c r="B584" s="448">
        <v>18</v>
      </c>
      <c r="C584" s="449">
        <v>2</v>
      </c>
      <c r="D584" s="449">
        <v>4</v>
      </c>
      <c r="E584" s="450" t="s">
        <v>584</v>
      </c>
      <c r="F584" s="451" t="s">
        <v>584</v>
      </c>
      <c r="G584" s="452">
        <v>1565</v>
      </c>
    </row>
    <row r="585" spans="1:7" s="2" customFormat="1">
      <c r="A585" s="400" t="s">
        <v>58</v>
      </c>
      <c r="B585" s="399">
        <v>18</v>
      </c>
      <c r="C585" s="401">
        <v>2</v>
      </c>
      <c r="D585" s="401">
        <v>4</v>
      </c>
      <c r="E585" s="402" t="s">
        <v>229</v>
      </c>
      <c r="F585" s="403" t="s">
        <v>584</v>
      </c>
      <c r="G585" s="404">
        <v>1565</v>
      </c>
    </row>
    <row r="586" spans="1:7" s="9" customFormat="1" ht="27.6">
      <c r="A586" s="400" t="s">
        <v>157</v>
      </c>
      <c r="B586" s="399">
        <v>18</v>
      </c>
      <c r="C586" s="401">
        <v>2</v>
      </c>
      <c r="D586" s="401">
        <v>4</v>
      </c>
      <c r="E586" s="402" t="s">
        <v>259</v>
      </c>
      <c r="F586" s="403" t="s">
        <v>584</v>
      </c>
      <c r="G586" s="404">
        <v>1500</v>
      </c>
    </row>
    <row r="587" spans="1:7" s="9" customFormat="1" ht="27.6">
      <c r="A587" s="400" t="s">
        <v>260</v>
      </c>
      <c r="B587" s="399">
        <v>18</v>
      </c>
      <c r="C587" s="401">
        <v>2</v>
      </c>
      <c r="D587" s="401">
        <v>4</v>
      </c>
      <c r="E587" s="402" t="s">
        <v>261</v>
      </c>
      <c r="F587" s="403" t="s">
        <v>584</v>
      </c>
      <c r="G587" s="404">
        <v>1500</v>
      </c>
    </row>
    <row r="588" spans="1:7" s="2" customFormat="1">
      <c r="A588" s="453" t="s">
        <v>158</v>
      </c>
      <c r="B588" s="454">
        <v>18</v>
      </c>
      <c r="C588" s="455">
        <v>2</v>
      </c>
      <c r="D588" s="455">
        <v>4</v>
      </c>
      <c r="E588" s="456" t="s">
        <v>262</v>
      </c>
      <c r="F588" s="457" t="s">
        <v>584</v>
      </c>
      <c r="G588" s="458">
        <v>1500</v>
      </c>
    </row>
    <row r="589" spans="1:7" s="2" customFormat="1">
      <c r="A589" s="400" t="s">
        <v>524</v>
      </c>
      <c r="B589" s="399">
        <v>18</v>
      </c>
      <c r="C589" s="401">
        <v>2</v>
      </c>
      <c r="D589" s="401">
        <v>4</v>
      </c>
      <c r="E589" s="402" t="s">
        <v>262</v>
      </c>
      <c r="F589" s="403" t="s">
        <v>20</v>
      </c>
      <c r="G589" s="404">
        <v>1500</v>
      </c>
    </row>
    <row r="590" spans="1:7" s="9" customFormat="1">
      <c r="A590" s="400" t="s">
        <v>36</v>
      </c>
      <c r="B590" s="399">
        <v>18</v>
      </c>
      <c r="C590" s="401">
        <v>2</v>
      </c>
      <c r="D590" s="401">
        <v>4</v>
      </c>
      <c r="E590" s="402" t="s">
        <v>262</v>
      </c>
      <c r="F590" s="403" t="s">
        <v>19</v>
      </c>
      <c r="G590" s="404">
        <v>1500</v>
      </c>
    </row>
    <row r="591" spans="1:7" s="9" customFormat="1" ht="27.6">
      <c r="A591" s="400" t="s">
        <v>159</v>
      </c>
      <c r="B591" s="399">
        <v>18</v>
      </c>
      <c r="C591" s="401">
        <v>2</v>
      </c>
      <c r="D591" s="401">
        <v>4</v>
      </c>
      <c r="E591" s="402" t="s">
        <v>263</v>
      </c>
      <c r="F591" s="403" t="s">
        <v>584</v>
      </c>
      <c r="G591" s="404">
        <v>65</v>
      </c>
    </row>
    <row r="592" spans="1:7" s="2" customFormat="1" ht="27.6">
      <c r="A592" s="400" t="s">
        <v>264</v>
      </c>
      <c r="B592" s="399">
        <v>18</v>
      </c>
      <c r="C592" s="401">
        <v>2</v>
      </c>
      <c r="D592" s="401">
        <v>4</v>
      </c>
      <c r="E592" s="402" t="s">
        <v>265</v>
      </c>
      <c r="F592" s="403" t="s">
        <v>584</v>
      </c>
      <c r="G592" s="404">
        <v>15</v>
      </c>
    </row>
    <row r="593" spans="1:7" s="2" customFormat="1" ht="27.6">
      <c r="A593" s="453" t="s">
        <v>266</v>
      </c>
      <c r="B593" s="454">
        <v>18</v>
      </c>
      <c r="C593" s="455">
        <v>2</v>
      </c>
      <c r="D593" s="455">
        <v>4</v>
      </c>
      <c r="E593" s="456" t="s">
        <v>267</v>
      </c>
      <c r="F593" s="457" t="s">
        <v>584</v>
      </c>
      <c r="G593" s="458">
        <v>15</v>
      </c>
    </row>
    <row r="594" spans="1:7" s="2" customFormat="1">
      <c r="A594" s="400" t="s">
        <v>524</v>
      </c>
      <c r="B594" s="399">
        <v>18</v>
      </c>
      <c r="C594" s="401">
        <v>2</v>
      </c>
      <c r="D594" s="401">
        <v>4</v>
      </c>
      <c r="E594" s="402" t="s">
        <v>267</v>
      </c>
      <c r="F594" s="403" t="s">
        <v>20</v>
      </c>
      <c r="G594" s="404">
        <v>15</v>
      </c>
    </row>
    <row r="595" spans="1:7" s="9" customFormat="1">
      <c r="A595" s="400" t="s">
        <v>36</v>
      </c>
      <c r="B595" s="399">
        <v>18</v>
      </c>
      <c r="C595" s="401">
        <v>2</v>
      </c>
      <c r="D595" s="401">
        <v>4</v>
      </c>
      <c r="E595" s="402" t="s">
        <v>267</v>
      </c>
      <c r="F595" s="403" t="s">
        <v>19</v>
      </c>
      <c r="G595" s="404">
        <v>15</v>
      </c>
    </row>
    <row r="596" spans="1:7" s="2" customFormat="1" ht="13.95" customHeight="1">
      <c r="A596" s="400" t="s">
        <v>271</v>
      </c>
      <c r="B596" s="399">
        <v>18</v>
      </c>
      <c r="C596" s="401">
        <v>2</v>
      </c>
      <c r="D596" s="401">
        <v>4</v>
      </c>
      <c r="E596" s="402" t="s">
        <v>272</v>
      </c>
      <c r="F596" s="403" t="s">
        <v>584</v>
      </c>
      <c r="G596" s="404">
        <v>50</v>
      </c>
    </row>
    <row r="597" spans="1:7" s="9" customFormat="1" ht="27.6">
      <c r="A597" s="453" t="s">
        <v>273</v>
      </c>
      <c r="B597" s="454">
        <v>18</v>
      </c>
      <c r="C597" s="455">
        <v>2</v>
      </c>
      <c r="D597" s="455">
        <v>4</v>
      </c>
      <c r="E597" s="456" t="s">
        <v>274</v>
      </c>
      <c r="F597" s="457" t="s">
        <v>584</v>
      </c>
      <c r="G597" s="458">
        <v>50</v>
      </c>
    </row>
    <row r="598" spans="1:7" s="2" customFormat="1">
      <c r="A598" s="400" t="s">
        <v>524</v>
      </c>
      <c r="B598" s="399">
        <v>18</v>
      </c>
      <c r="C598" s="401">
        <v>2</v>
      </c>
      <c r="D598" s="401">
        <v>4</v>
      </c>
      <c r="E598" s="402" t="s">
        <v>274</v>
      </c>
      <c r="F598" s="403" t="s">
        <v>20</v>
      </c>
      <c r="G598" s="404">
        <v>50</v>
      </c>
    </row>
    <row r="599" spans="1:7" s="2" customFormat="1">
      <c r="A599" s="400" t="s">
        <v>36</v>
      </c>
      <c r="B599" s="399">
        <v>18</v>
      </c>
      <c r="C599" s="401">
        <v>2</v>
      </c>
      <c r="D599" s="401">
        <v>4</v>
      </c>
      <c r="E599" s="402" t="s">
        <v>274</v>
      </c>
      <c r="F599" s="403" t="s">
        <v>19</v>
      </c>
      <c r="G599" s="404">
        <v>50</v>
      </c>
    </row>
    <row r="600" spans="1:7" s="2" customFormat="1">
      <c r="A600" s="441" t="s">
        <v>160</v>
      </c>
      <c r="B600" s="442">
        <v>18</v>
      </c>
      <c r="C600" s="443">
        <v>3</v>
      </c>
      <c r="D600" s="443">
        <v>0</v>
      </c>
      <c r="E600" s="444" t="s">
        <v>584</v>
      </c>
      <c r="F600" s="445" t="s">
        <v>584</v>
      </c>
      <c r="G600" s="446">
        <v>12835.2</v>
      </c>
    </row>
    <row r="601" spans="1:7" s="9" customFormat="1" ht="27.6" customHeight="1">
      <c r="A601" s="447" t="s">
        <v>161</v>
      </c>
      <c r="B601" s="448">
        <v>18</v>
      </c>
      <c r="C601" s="449">
        <v>3</v>
      </c>
      <c r="D601" s="449">
        <v>9</v>
      </c>
      <c r="E601" s="450" t="s">
        <v>584</v>
      </c>
      <c r="F601" s="451" t="s">
        <v>584</v>
      </c>
      <c r="G601" s="452">
        <v>10435.200000000001</v>
      </c>
    </row>
    <row r="602" spans="1:7" s="9" customFormat="1">
      <c r="A602" s="400" t="s">
        <v>58</v>
      </c>
      <c r="B602" s="399">
        <v>18</v>
      </c>
      <c r="C602" s="401">
        <v>3</v>
      </c>
      <c r="D602" s="401">
        <v>9</v>
      </c>
      <c r="E602" s="402" t="s">
        <v>229</v>
      </c>
      <c r="F602" s="403" t="s">
        <v>584</v>
      </c>
      <c r="G602" s="404">
        <v>8435.2000000000007</v>
      </c>
    </row>
    <row r="603" spans="1:7" s="2" customFormat="1" ht="27.6">
      <c r="A603" s="400" t="s">
        <v>157</v>
      </c>
      <c r="B603" s="399">
        <v>18</v>
      </c>
      <c r="C603" s="401">
        <v>3</v>
      </c>
      <c r="D603" s="401">
        <v>9</v>
      </c>
      <c r="E603" s="402" t="s">
        <v>259</v>
      </c>
      <c r="F603" s="403" t="s">
        <v>584</v>
      </c>
      <c r="G603" s="404">
        <v>8435.2000000000007</v>
      </c>
    </row>
    <row r="604" spans="1:7" s="9" customFormat="1" ht="27" customHeight="1">
      <c r="A604" s="400" t="s">
        <v>501</v>
      </c>
      <c r="B604" s="399">
        <v>18</v>
      </c>
      <c r="C604" s="401">
        <v>3</v>
      </c>
      <c r="D604" s="401">
        <v>9</v>
      </c>
      <c r="E604" s="402" t="s">
        <v>980</v>
      </c>
      <c r="F604" s="403" t="s">
        <v>584</v>
      </c>
      <c r="G604" s="404">
        <v>8435.2000000000007</v>
      </c>
    </row>
    <row r="605" spans="1:7" s="2" customFormat="1">
      <c r="A605" s="453" t="s">
        <v>503</v>
      </c>
      <c r="B605" s="454">
        <v>18</v>
      </c>
      <c r="C605" s="455">
        <v>3</v>
      </c>
      <c r="D605" s="455">
        <v>9</v>
      </c>
      <c r="E605" s="456" t="s">
        <v>981</v>
      </c>
      <c r="F605" s="457" t="s">
        <v>584</v>
      </c>
      <c r="G605" s="458">
        <v>8155.2</v>
      </c>
    </row>
    <row r="606" spans="1:7" s="9" customFormat="1" ht="41.4">
      <c r="A606" s="400" t="s">
        <v>34</v>
      </c>
      <c r="B606" s="399">
        <v>18</v>
      </c>
      <c r="C606" s="401">
        <v>3</v>
      </c>
      <c r="D606" s="401">
        <v>9</v>
      </c>
      <c r="E606" s="402" t="s">
        <v>981</v>
      </c>
      <c r="F606" s="403" t="s">
        <v>33</v>
      </c>
      <c r="G606" s="404">
        <v>8155.2</v>
      </c>
    </row>
    <row r="607" spans="1:7" s="9" customFormat="1">
      <c r="A607" s="400" t="s">
        <v>32</v>
      </c>
      <c r="B607" s="399">
        <v>18</v>
      </c>
      <c r="C607" s="401">
        <v>3</v>
      </c>
      <c r="D607" s="401">
        <v>9</v>
      </c>
      <c r="E607" s="402" t="s">
        <v>981</v>
      </c>
      <c r="F607" s="403" t="s">
        <v>31</v>
      </c>
      <c r="G607" s="404">
        <v>8155.2</v>
      </c>
    </row>
    <row r="608" spans="1:7" s="2" customFormat="1">
      <c r="A608" s="453" t="s">
        <v>35</v>
      </c>
      <c r="B608" s="454">
        <v>18</v>
      </c>
      <c r="C608" s="455">
        <v>3</v>
      </c>
      <c r="D608" s="455">
        <v>9</v>
      </c>
      <c r="E608" s="456" t="s">
        <v>982</v>
      </c>
      <c r="F608" s="457" t="s">
        <v>584</v>
      </c>
      <c r="G608" s="458">
        <v>280</v>
      </c>
    </row>
    <row r="609" spans="1:7" s="2" customFormat="1" ht="44.25" customHeight="1">
      <c r="A609" s="400" t="s">
        <v>524</v>
      </c>
      <c r="B609" s="399">
        <v>18</v>
      </c>
      <c r="C609" s="401">
        <v>3</v>
      </c>
      <c r="D609" s="401">
        <v>9</v>
      </c>
      <c r="E609" s="402" t="s">
        <v>982</v>
      </c>
      <c r="F609" s="403" t="s">
        <v>20</v>
      </c>
      <c r="G609" s="404">
        <v>275.2</v>
      </c>
    </row>
    <row r="610" spans="1:7" s="9" customFormat="1">
      <c r="A610" s="400" t="s">
        <v>36</v>
      </c>
      <c r="B610" s="399">
        <v>18</v>
      </c>
      <c r="C610" s="401">
        <v>3</v>
      </c>
      <c r="D610" s="401">
        <v>9</v>
      </c>
      <c r="E610" s="402" t="s">
        <v>982</v>
      </c>
      <c r="F610" s="403" t="s">
        <v>19</v>
      </c>
      <c r="G610" s="404">
        <v>275.2</v>
      </c>
    </row>
    <row r="611" spans="1:7" s="2" customFormat="1">
      <c r="A611" s="400" t="s">
        <v>30</v>
      </c>
      <c r="B611" s="399">
        <v>18</v>
      </c>
      <c r="C611" s="401">
        <v>3</v>
      </c>
      <c r="D611" s="401">
        <v>9</v>
      </c>
      <c r="E611" s="402" t="s">
        <v>982</v>
      </c>
      <c r="F611" s="403" t="s">
        <v>4</v>
      </c>
      <c r="G611" s="404">
        <v>4.8</v>
      </c>
    </row>
    <row r="612" spans="1:7" s="9" customFormat="1">
      <c r="A612" s="400" t="s">
        <v>29</v>
      </c>
      <c r="B612" s="399">
        <v>18</v>
      </c>
      <c r="C612" s="401">
        <v>3</v>
      </c>
      <c r="D612" s="401">
        <v>9</v>
      </c>
      <c r="E612" s="402" t="s">
        <v>982</v>
      </c>
      <c r="F612" s="403" t="s">
        <v>28</v>
      </c>
      <c r="G612" s="404">
        <v>4.8</v>
      </c>
    </row>
    <row r="613" spans="1:7" s="2" customFormat="1">
      <c r="A613" s="400" t="s">
        <v>86</v>
      </c>
      <c r="B613" s="399">
        <v>18</v>
      </c>
      <c r="C613" s="401">
        <v>3</v>
      </c>
      <c r="D613" s="401">
        <v>9</v>
      </c>
      <c r="E613" s="402" t="s">
        <v>258</v>
      </c>
      <c r="F613" s="403" t="s">
        <v>584</v>
      </c>
      <c r="G613" s="404">
        <v>2000</v>
      </c>
    </row>
    <row r="614" spans="1:7" s="9" customFormat="1">
      <c r="A614" s="453" t="s">
        <v>503</v>
      </c>
      <c r="B614" s="454">
        <v>18</v>
      </c>
      <c r="C614" s="455">
        <v>3</v>
      </c>
      <c r="D614" s="455">
        <v>9</v>
      </c>
      <c r="E614" s="456" t="s">
        <v>560</v>
      </c>
      <c r="F614" s="457" t="s">
        <v>584</v>
      </c>
      <c r="G614" s="458">
        <v>2000</v>
      </c>
    </row>
    <row r="615" spans="1:7" s="2" customFormat="1" ht="27.6">
      <c r="A615" s="400" t="s">
        <v>27</v>
      </c>
      <c r="B615" s="399">
        <v>18</v>
      </c>
      <c r="C615" s="401">
        <v>3</v>
      </c>
      <c r="D615" s="401">
        <v>9</v>
      </c>
      <c r="E615" s="402" t="s">
        <v>560</v>
      </c>
      <c r="F615" s="403" t="s">
        <v>5</v>
      </c>
      <c r="G615" s="404">
        <v>2000</v>
      </c>
    </row>
    <row r="616" spans="1:7" s="9" customFormat="1">
      <c r="A616" s="400" t="s">
        <v>26</v>
      </c>
      <c r="B616" s="399">
        <v>18</v>
      </c>
      <c r="C616" s="401">
        <v>3</v>
      </c>
      <c r="D616" s="401">
        <v>9</v>
      </c>
      <c r="E616" s="402" t="s">
        <v>560</v>
      </c>
      <c r="F616" s="403" t="s">
        <v>6</v>
      </c>
      <c r="G616" s="404">
        <v>2000</v>
      </c>
    </row>
    <row r="617" spans="1:7" s="2" customFormat="1" ht="34.5" customHeight="1">
      <c r="A617" s="447" t="s">
        <v>517</v>
      </c>
      <c r="B617" s="448">
        <v>18</v>
      </c>
      <c r="C617" s="449">
        <v>3</v>
      </c>
      <c r="D617" s="449">
        <v>14</v>
      </c>
      <c r="E617" s="450" t="s">
        <v>584</v>
      </c>
      <c r="F617" s="451" t="s">
        <v>584</v>
      </c>
      <c r="G617" s="452">
        <v>2400</v>
      </c>
    </row>
    <row r="618" spans="1:7" s="9" customFormat="1">
      <c r="A618" s="400" t="s">
        <v>58</v>
      </c>
      <c r="B618" s="399">
        <v>18</v>
      </c>
      <c r="C618" s="401">
        <v>3</v>
      </c>
      <c r="D618" s="401">
        <v>14</v>
      </c>
      <c r="E618" s="402" t="s">
        <v>229</v>
      </c>
      <c r="F618" s="403" t="s">
        <v>584</v>
      </c>
      <c r="G618" s="404">
        <v>2400</v>
      </c>
    </row>
    <row r="619" spans="1:7" s="2" customFormat="1">
      <c r="A619" s="400" t="s">
        <v>57</v>
      </c>
      <c r="B619" s="399">
        <v>18</v>
      </c>
      <c r="C619" s="401">
        <v>3</v>
      </c>
      <c r="D619" s="401">
        <v>14</v>
      </c>
      <c r="E619" s="402" t="s">
        <v>294</v>
      </c>
      <c r="F619" s="403" t="s">
        <v>584</v>
      </c>
      <c r="G619" s="404">
        <v>2400</v>
      </c>
    </row>
    <row r="620" spans="1:7" s="9" customFormat="1" ht="55.2">
      <c r="A620" s="400" t="s">
        <v>295</v>
      </c>
      <c r="B620" s="399">
        <v>18</v>
      </c>
      <c r="C620" s="401">
        <v>3</v>
      </c>
      <c r="D620" s="401">
        <v>14</v>
      </c>
      <c r="E620" s="402" t="s">
        <v>296</v>
      </c>
      <c r="F620" s="403" t="s">
        <v>584</v>
      </c>
      <c r="G620" s="404">
        <v>600</v>
      </c>
    </row>
    <row r="621" spans="1:7" s="2" customFormat="1">
      <c r="A621" s="453" t="s">
        <v>521</v>
      </c>
      <c r="B621" s="454">
        <v>18</v>
      </c>
      <c r="C621" s="455">
        <v>3</v>
      </c>
      <c r="D621" s="455">
        <v>14</v>
      </c>
      <c r="E621" s="456" t="s">
        <v>297</v>
      </c>
      <c r="F621" s="457" t="s">
        <v>584</v>
      </c>
      <c r="G621" s="458">
        <v>600</v>
      </c>
    </row>
    <row r="622" spans="1:7" s="9" customFormat="1">
      <c r="A622" s="400" t="s">
        <v>524</v>
      </c>
      <c r="B622" s="399">
        <v>18</v>
      </c>
      <c r="C622" s="401">
        <v>3</v>
      </c>
      <c r="D622" s="401">
        <v>14</v>
      </c>
      <c r="E622" s="402" t="s">
        <v>297</v>
      </c>
      <c r="F622" s="403" t="s">
        <v>20</v>
      </c>
      <c r="G622" s="404">
        <v>600</v>
      </c>
    </row>
    <row r="623" spans="1:7" s="2" customFormat="1">
      <c r="A623" s="400" t="s">
        <v>36</v>
      </c>
      <c r="B623" s="399">
        <v>18</v>
      </c>
      <c r="C623" s="401">
        <v>3</v>
      </c>
      <c r="D623" s="401">
        <v>14</v>
      </c>
      <c r="E623" s="402" t="s">
        <v>297</v>
      </c>
      <c r="F623" s="403" t="s">
        <v>19</v>
      </c>
      <c r="G623" s="404">
        <v>600</v>
      </c>
    </row>
    <row r="624" spans="1:7" s="2" customFormat="1" ht="30.75" customHeight="1">
      <c r="A624" s="400" t="s">
        <v>697</v>
      </c>
      <c r="B624" s="399">
        <v>18</v>
      </c>
      <c r="C624" s="401">
        <v>3</v>
      </c>
      <c r="D624" s="401">
        <v>14</v>
      </c>
      <c r="E624" s="402" t="s">
        <v>611</v>
      </c>
      <c r="F624" s="403" t="s">
        <v>584</v>
      </c>
      <c r="G624" s="404">
        <v>1800</v>
      </c>
    </row>
    <row r="625" spans="1:7" s="2" customFormat="1">
      <c r="A625" s="453" t="s">
        <v>613</v>
      </c>
      <c r="B625" s="454">
        <v>18</v>
      </c>
      <c r="C625" s="455">
        <v>3</v>
      </c>
      <c r="D625" s="455">
        <v>14</v>
      </c>
      <c r="E625" s="456" t="s">
        <v>612</v>
      </c>
      <c r="F625" s="457" t="s">
        <v>584</v>
      </c>
      <c r="G625" s="458">
        <v>1200</v>
      </c>
    </row>
    <row r="626" spans="1:7" s="2" customFormat="1" ht="27.6" customHeight="1">
      <c r="A626" s="400" t="s">
        <v>524</v>
      </c>
      <c r="B626" s="399">
        <v>18</v>
      </c>
      <c r="C626" s="401">
        <v>3</v>
      </c>
      <c r="D626" s="401">
        <v>14</v>
      </c>
      <c r="E626" s="402" t="s">
        <v>612</v>
      </c>
      <c r="F626" s="403" t="s">
        <v>20</v>
      </c>
      <c r="G626" s="404">
        <v>1200</v>
      </c>
    </row>
    <row r="627" spans="1:7" s="9" customFormat="1">
      <c r="A627" s="400" t="s">
        <v>36</v>
      </c>
      <c r="B627" s="399">
        <v>18</v>
      </c>
      <c r="C627" s="401">
        <v>3</v>
      </c>
      <c r="D627" s="401">
        <v>14</v>
      </c>
      <c r="E627" s="402" t="s">
        <v>612</v>
      </c>
      <c r="F627" s="403" t="s">
        <v>19</v>
      </c>
      <c r="G627" s="404">
        <v>1200</v>
      </c>
    </row>
    <row r="628" spans="1:7" s="2" customFormat="1">
      <c r="A628" s="453" t="s">
        <v>970</v>
      </c>
      <c r="B628" s="454">
        <v>18</v>
      </c>
      <c r="C628" s="455">
        <v>3</v>
      </c>
      <c r="D628" s="455">
        <v>14</v>
      </c>
      <c r="E628" s="456" t="s">
        <v>615</v>
      </c>
      <c r="F628" s="457" t="s">
        <v>584</v>
      </c>
      <c r="G628" s="458">
        <v>600</v>
      </c>
    </row>
    <row r="629" spans="1:7" s="9" customFormat="1">
      <c r="A629" s="400" t="s">
        <v>524</v>
      </c>
      <c r="B629" s="399">
        <v>18</v>
      </c>
      <c r="C629" s="401">
        <v>3</v>
      </c>
      <c r="D629" s="401">
        <v>14</v>
      </c>
      <c r="E629" s="402" t="s">
        <v>615</v>
      </c>
      <c r="F629" s="403" t="s">
        <v>20</v>
      </c>
      <c r="G629" s="404">
        <v>600</v>
      </c>
    </row>
    <row r="630" spans="1:7" s="2" customFormat="1">
      <c r="A630" s="400" t="s">
        <v>36</v>
      </c>
      <c r="B630" s="399">
        <v>18</v>
      </c>
      <c r="C630" s="401">
        <v>3</v>
      </c>
      <c r="D630" s="401">
        <v>14</v>
      </c>
      <c r="E630" s="402" t="s">
        <v>615</v>
      </c>
      <c r="F630" s="403" t="s">
        <v>19</v>
      </c>
      <c r="G630" s="404">
        <v>600</v>
      </c>
    </row>
    <row r="631" spans="1:7" s="9" customFormat="1" ht="12" customHeight="1">
      <c r="A631" s="441" t="s">
        <v>74</v>
      </c>
      <c r="B631" s="442">
        <v>18</v>
      </c>
      <c r="C631" s="443">
        <v>4</v>
      </c>
      <c r="D631" s="443">
        <v>0</v>
      </c>
      <c r="E631" s="444" t="s">
        <v>584</v>
      </c>
      <c r="F631" s="445" t="s">
        <v>584</v>
      </c>
      <c r="G631" s="446">
        <v>117569.1</v>
      </c>
    </row>
    <row r="632" spans="1:7" s="9" customFormat="1">
      <c r="A632" s="447" t="s">
        <v>108</v>
      </c>
      <c r="B632" s="448">
        <v>18</v>
      </c>
      <c r="C632" s="449">
        <v>4</v>
      </c>
      <c r="D632" s="449">
        <v>8</v>
      </c>
      <c r="E632" s="450" t="s">
        <v>584</v>
      </c>
      <c r="F632" s="451" t="s">
        <v>584</v>
      </c>
      <c r="G632" s="452">
        <v>28860</v>
      </c>
    </row>
    <row r="633" spans="1:7" s="2" customFormat="1" ht="27.6">
      <c r="A633" s="400" t="s">
        <v>67</v>
      </c>
      <c r="B633" s="399">
        <v>18</v>
      </c>
      <c r="C633" s="401">
        <v>4</v>
      </c>
      <c r="D633" s="401">
        <v>8</v>
      </c>
      <c r="E633" s="402" t="s">
        <v>275</v>
      </c>
      <c r="F633" s="403" t="s">
        <v>584</v>
      </c>
      <c r="G633" s="404">
        <v>27900</v>
      </c>
    </row>
    <row r="634" spans="1:7" s="2" customFormat="1">
      <c r="A634" s="400" t="s">
        <v>109</v>
      </c>
      <c r="B634" s="399">
        <v>18</v>
      </c>
      <c r="C634" s="401">
        <v>4</v>
      </c>
      <c r="D634" s="401">
        <v>8</v>
      </c>
      <c r="E634" s="402" t="s">
        <v>276</v>
      </c>
      <c r="F634" s="403" t="s">
        <v>584</v>
      </c>
      <c r="G634" s="404">
        <v>27900</v>
      </c>
    </row>
    <row r="635" spans="1:7" s="2" customFormat="1" ht="41.4">
      <c r="A635" s="400" t="s">
        <v>278</v>
      </c>
      <c r="B635" s="399">
        <v>18</v>
      </c>
      <c r="C635" s="401">
        <v>4</v>
      </c>
      <c r="D635" s="401">
        <v>8</v>
      </c>
      <c r="E635" s="402" t="s">
        <v>277</v>
      </c>
      <c r="F635" s="403" t="s">
        <v>584</v>
      </c>
      <c r="G635" s="404">
        <v>27900</v>
      </c>
    </row>
    <row r="636" spans="1:7" s="2" customFormat="1" ht="41.4">
      <c r="A636" s="453" t="s">
        <v>278</v>
      </c>
      <c r="B636" s="454">
        <v>18</v>
      </c>
      <c r="C636" s="455">
        <v>4</v>
      </c>
      <c r="D636" s="455">
        <v>8</v>
      </c>
      <c r="E636" s="456" t="s">
        <v>279</v>
      </c>
      <c r="F636" s="457" t="s">
        <v>584</v>
      </c>
      <c r="G636" s="458">
        <v>27900</v>
      </c>
    </row>
    <row r="637" spans="1:7" s="2" customFormat="1">
      <c r="A637" s="400" t="s">
        <v>524</v>
      </c>
      <c r="B637" s="399">
        <v>18</v>
      </c>
      <c r="C637" s="401">
        <v>4</v>
      </c>
      <c r="D637" s="401">
        <v>8</v>
      </c>
      <c r="E637" s="402" t="s">
        <v>279</v>
      </c>
      <c r="F637" s="403" t="s">
        <v>20</v>
      </c>
      <c r="G637" s="404">
        <v>27900</v>
      </c>
    </row>
    <row r="638" spans="1:7" s="9" customFormat="1">
      <c r="A638" s="400" t="s">
        <v>36</v>
      </c>
      <c r="B638" s="399">
        <v>18</v>
      </c>
      <c r="C638" s="401">
        <v>4</v>
      </c>
      <c r="D638" s="401">
        <v>8</v>
      </c>
      <c r="E638" s="402" t="s">
        <v>279</v>
      </c>
      <c r="F638" s="403" t="s">
        <v>19</v>
      </c>
      <c r="G638" s="404">
        <v>27900</v>
      </c>
    </row>
    <row r="639" spans="1:7" s="2" customFormat="1">
      <c r="A639" s="400" t="s">
        <v>163</v>
      </c>
      <c r="B639" s="399">
        <v>18</v>
      </c>
      <c r="C639" s="401">
        <v>4</v>
      </c>
      <c r="D639" s="401">
        <v>8</v>
      </c>
      <c r="E639" s="402" t="s">
        <v>235</v>
      </c>
      <c r="F639" s="403" t="s">
        <v>584</v>
      </c>
      <c r="G639" s="404">
        <v>960</v>
      </c>
    </row>
    <row r="640" spans="1:7" s="2" customFormat="1" ht="27.6">
      <c r="A640" s="400" t="s">
        <v>164</v>
      </c>
      <c r="B640" s="399">
        <v>18</v>
      </c>
      <c r="C640" s="401">
        <v>4</v>
      </c>
      <c r="D640" s="401">
        <v>8</v>
      </c>
      <c r="E640" s="402" t="s">
        <v>280</v>
      </c>
      <c r="F640" s="403" t="s">
        <v>584</v>
      </c>
      <c r="G640" s="404">
        <v>960</v>
      </c>
    </row>
    <row r="641" spans="1:7" s="9" customFormat="1">
      <c r="A641" s="400" t="s">
        <v>281</v>
      </c>
      <c r="B641" s="399">
        <v>18</v>
      </c>
      <c r="C641" s="401">
        <v>4</v>
      </c>
      <c r="D641" s="401">
        <v>8</v>
      </c>
      <c r="E641" s="402" t="s">
        <v>282</v>
      </c>
      <c r="F641" s="403" t="s">
        <v>584</v>
      </c>
      <c r="G641" s="404">
        <v>460</v>
      </c>
    </row>
    <row r="642" spans="1:7" s="9" customFormat="1" ht="41.4">
      <c r="A642" s="453" t="s">
        <v>966</v>
      </c>
      <c r="B642" s="454">
        <v>18</v>
      </c>
      <c r="C642" s="455">
        <v>4</v>
      </c>
      <c r="D642" s="455">
        <v>8</v>
      </c>
      <c r="E642" s="456" t="s">
        <v>715</v>
      </c>
      <c r="F642" s="457" t="s">
        <v>584</v>
      </c>
      <c r="G642" s="458">
        <v>160</v>
      </c>
    </row>
    <row r="643" spans="1:7" s="2" customFormat="1">
      <c r="A643" s="400" t="s">
        <v>524</v>
      </c>
      <c r="B643" s="399">
        <v>18</v>
      </c>
      <c r="C643" s="401">
        <v>4</v>
      </c>
      <c r="D643" s="401">
        <v>8</v>
      </c>
      <c r="E643" s="402" t="s">
        <v>715</v>
      </c>
      <c r="F643" s="403" t="s">
        <v>20</v>
      </c>
      <c r="G643" s="404">
        <v>160</v>
      </c>
    </row>
    <row r="644" spans="1:7" s="2" customFormat="1">
      <c r="A644" s="400" t="s">
        <v>36</v>
      </c>
      <c r="B644" s="399">
        <v>18</v>
      </c>
      <c r="C644" s="401">
        <v>4</v>
      </c>
      <c r="D644" s="401">
        <v>8</v>
      </c>
      <c r="E644" s="402" t="s">
        <v>715</v>
      </c>
      <c r="F644" s="403" t="s">
        <v>19</v>
      </c>
      <c r="G644" s="404">
        <v>160</v>
      </c>
    </row>
    <row r="645" spans="1:7" s="9" customFormat="1" ht="27.6">
      <c r="A645" s="453" t="s">
        <v>496</v>
      </c>
      <c r="B645" s="454">
        <v>18</v>
      </c>
      <c r="C645" s="455">
        <v>4</v>
      </c>
      <c r="D645" s="455">
        <v>8</v>
      </c>
      <c r="E645" s="456" t="s">
        <v>717</v>
      </c>
      <c r="F645" s="457" t="s">
        <v>584</v>
      </c>
      <c r="G645" s="458">
        <v>300</v>
      </c>
    </row>
    <row r="646" spans="1:7" s="2" customFormat="1">
      <c r="A646" s="400" t="s">
        <v>524</v>
      </c>
      <c r="B646" s="399">
        <v>18</v>
      </c>
      <c r="C646" s="401">
        <v>4</v>
      </c>
      <c r="D646" s="401">
        <v>8</v>
      </c>
      <c r="E646" s="402" t="s">
        <v>717</v>
      </c>
      <c r="F646" s="403" t="s">
        <v>20</v>
      </c>
      <c r="G646" s="404">
        <v>300</v>
      </c>
    </row>
    <row r="647" spans="1:7" s="9" customFormat="1">
      <c r="A647" s="400" t="s">
        <v>36</v>
      </c>
      <c r="B647" s="399">
        <v>18</v>
      </c>
      <c r="C647" s="401">
        <v>4</v>
      </c>
      <c r="D647" s="401">
        <v>8</v>
      </c>
      <c r="E647" s="402" t="s">
        <v>717</v>
      </c>
      <c r="F647" s="403" t="s">
        <v>19</v>
      </c>
      <c r="G647" s="404">
        <v>300</v>
      </c>
    </row>
    <row r="648" spans="1:7" s="2" customFormat="1">
      <c r="A648" s="400" t="s">
        <v>352</v>
      </c>
      <c r="B648" s="399">
        <v>18</v>
      </c>
      <c r="C648" s="401">
        <v>4</v>
      </c>
      <c r="D648" s="401">
        <v>8</v>
      </c>
      <c r="E648" s="402" t="s">
        <v>353</v>
      </c>
      <c r="F648" s="403" t="s">
        <v>584</v>
      </c>
      <c r="G648" s="404">
        <v>500</v>
      </c>
    </row>
    <row r="649" spans="1:7" s="9" customFormat="1">
      <c r="A649" s="453" t="s">
        <v>598</v>
      </c>
      <c r="B649" s="454">
        <v>18</v>
      </c>
      <c r="C649" s="455">
        <v>4</v>
      </c>
      <c r="D649" s="455">
        <v>8</v>
      </c>
      <c r="E649" s="456" t="s">
        <v>599</v>
      </c>
      <c r="F649" s="457" t="s">
        <v>584</v>
      </c>
      <c r="G649" s="458">
        <v>500</v>
      </c>
    </row>
    <row r="650" spans="1:7" s="2" customFormat="1">
      <c r="A650" s="400" t="s">
        <v>524</v>
      </c>
      <c r="B650" s="399">
        <v>18</v>
      </c>
      <c r="C650" s="401">
        <v>4</v>
      </c>
      <c r="D650" s="401">
        <v>8</v>
      </c>
      <c r="E650" s="402" t="s">
        <v>599</v>
      </c>
      <c r="F650" s="403" t="s">
        <v>20</v>
      </c>
      <c r="G650" s="404">
        <v>500</v>
      </c>
    </row>
    <row r="651" spans="1:7" s="2" customFormat="1">
      <c r="A651" s="400" t="s">
        <v>36</v>
      </c>
      <c r="B651" s="399">
        <v>18</v>
      </c>
      <c r="C651" s="401">
        <v>4</v>
      </c>
      <c r="D651" s="401">
        <v>8</v>
      </c>
      <c r="E651" s="402" t="s">
        <v>599</v>
      </c>
      <c r="F651" s="403" t="s">
        <v>19</v>
      </c>
      <c r="G651" s="404">
        <v>500</v>
      </c>
    </row>
    <row r="652" spans="1:7" s="9" customFormat="1">
      <c r="A652" s="447" t="s">
        <v>946</v>
      </c>
      <c r="B652" s="448">
        <v>18</v>
      </c>
      <c r="C652" s="449">
        <v>4</v>
      </c>
      <c r="D652" s="449">
        <v>9</v>
      </c>
      <c r="E652" s="450" t="s">
        <v>584</v>
      </c>
      <c r="F652" s="451" t="s">
        <v>584</v>
      </c>
      <c r="G652" s="452">
        <v>71054.3</v>
      </c>
    </row>
    <row r="653" spans="1:7" s="9" customFormat="1" ht="27.6">
      <c r="A653" s="400" t="s">
        <v>67</v>
      </c>
      <c r="B653" s="399">
        <v>18</v>
      </c>
      <c r="C653" s="401">
        <v>4</v>
      </c>
      <c r="D653" s="401">
        <v>9</v>
      </c>
      <c r="E653" s="402" t="s">
        <v>275</v>
      </c>
      <c r="F653" s="403" t="s">
        <v>584</v>
      </c>
      <c r="G653" s="404">
        <v>71054.3</v>
      </c>
    </row>
    <row r="654" spans="1:7" s="2" customFormat="1">
      <c r="A654" s="400" t="s">
        <v>111</v>
      </c>
      <c r="B654" s="399">
        <v>18</v>
      </c>
      <c r="C654" s="401">
        <v>4</v>
      </c>
      <c r="D654" s="401">
        <v>9</v>
      </c>
      <c r="E654" s="402" t="s">
        <v>283</v>
      </c>
      <c r="F654" s="403" t="s">
        <v>584</v>
      </c>
      <c r="G654" s="404">
        <v>70054.3</v>
      </c>
    </row>
    <row r="655" spans="1:7" s="2" customFormat="1" ht="27.6">
      <c r="A655" s="400" t="s">
        <v>284</v>
      </c>
      <c r="B655" s="399">
        <v>18</v>
      </c>
      <c r="C655" s="401">
        <v>4</v>
      </c>
      <c r="D655" s="401">
        <v>9</v>
      </c>
      <c r="E655" s="402" t="s">
        <v>285</v>
      </c>
      <c r="F655" s="403" t="s">
        <v>584</v>
      </c>
      <c r="G655" s="404">
        <v>31410</v>
      </c>
    </row>
    <row r="656" spans="1:7" s="9" customFormat="1" ht="27.6">
      <c r="A656" s="453" t="s">
        <v>1049</v>
      </c>
      <c r="B656" s="454">
        <v>18</v>
      </c>
      <c r="C656" s="455">
        <v>4</v>
      </c>
      <c r="D656" s="455">
        <v>9</v>
      </c>
      <c r="E656" s="456" t="s">
        <v>1050</v>
      </c>
      <c r="F656" s="457" t="s">
        <v>584</v>
      </c>
      <c r="G656" s="458">
        <v>2700</v>
      </c>
    </row>
    <row r="657" spans="1:7" s="2" customFormat="1">
      <c r="A657" s="400" t="s">
        <v>524</v>
      </c>
      <c r="B657" s="399">
        <v>18</v>
      </c>
      <c r="C657" s="401">
        <v>4</v>
      </c>
      <c r="D657" s="401">
        <v>9</v>
      </c>
      <c r="E657" s="402" t="s">
        <v>1050</v>
      </c>
      <c r="F657" s="403" t="s">
        <v>20</v>
      </c>
      <c r="G657" s="404">
        <v>2700</v>
      </c>
    </row>
    <row r="658" spans="1:7" s="9" customFormat="1">
      <c r="A658" s="400" t="s">
        <v>36</v>
      </c>
      <c r="B658" s="399">
        <v>18</v>
      </c>
      <c r="C658" s="401">
        <v>4</v>
      </c>
      <c r="D658" s="401">
        <v>9</v>
      </c>
      <c r="E658" s="402" t="s">
        <v>1050</v>
      </c>
      <c r="F658" s="403" t="s">
        <v>19</v>
      </c>
      <c r="G658" s="404">
        <v>2700</v>
      </c>
    </row>
    <row r="659" spans="1:7" s="2" customFormat="1">
      <c r="A659" s="453" t="s">
        <v>286</v>
      </c>
      <c r="B659" s="454">
        <v>18</v>
      </c>
      <c r="C659" s="455">
        <v>4</v>
      </c>
      <c r="D659" s="455">
        <v>9</v>
      </c>
      <c r="E659" s="456" t="s">
        <v>287</v>
      </c>
      <c r="F659" s="457" t="s">
        <v>584</v>
      </c>
      <c r="G659" s="458">
        <v>28710</v>
      </c>
    </row>
    <row r="660" spans="1:7" s="2" customFormat="1">
      <c r="A660" s="400" t="s">
        <v>524</v>
      </c>
      <c r="B660" s="399">
        <v>18</v>
      </c>
      <c r="C660" s="401">
        <v>4</v>
      </c>
      <c r="D660" s="401">
        <v>9</v>
      </c>
      <c r="E660" s="402" t="s">
        <v>287</v>
      </c>
      <c r="F660" s="403" t="s">
        <v>20</v>
      </c>
      <c r="G660" s="404">
        <v>28710</v>
      </c>
    </row>
    <row r="661" spans="1:7" s="2" customFormat="1">
      <c r="A661" s="400" t="s">
        <v>36</v>
      </c>
      <c r="B661" s="399">
        <v>18</v>
      </c>
      <c r="C661" s="401">
        <v>4</v>
      </c>
      <c r="D661" s="401">
        <v>9</v>
      </c>
      <c r="E661" s="402" t="s">
        <v>287</v>
      </c>
      <c r="F661" s="403" t="s">
        <v>19</v>
      </c>
      <c r="G661" s="404">
        <v>28710</v>
      </c>
    </row>
    <row r="662" spans="1:7" s="9" customFormat="1" ht="41.4">
      <c r="A662" s="400" t="s">
        <v>288</v>
      </c>
      <c r="B662" s="399">
        <v>18</v>
      </c>
      <c r="C662" s="401">
        <v>4</v>
      </c>
      <c r="D662" s="401">
        <v>9</v>
      </c>
      <c r="E662" s="402" t="s">
        <v>289</v>
      </c>
      <c r="F662" s="403" t="s">
        <v>584</v>
      </c>
      <c r="G662" s="404">
        <v>38644.300000000003</v>
      </c>
    </row>
    <row r="663" spans="1:7" s="2" customFormat="1">
      <c r="A663" s="453" t="s">
        <v>1051</v>
      </c>
      <c r="B663" s="454">
        <v>18</v>
      </c>
      <c r="C663" s="455">
        <v>4</v>
      </c>
      <c r="D663" s="455">
        <v>9</v>
      </c>
      <c r="E663" s="456" t="s">
        <v>1052</v>
      </c>
      <c r="F663" s="457" t="s">
        <v>584</v>
      </c>
      <c r="G663" s="458">
        <v>8054.3</v>
      </c>
    </row>
    <row r="664" spans="1:7" s="2" customFormat="1">
      <c r="A664" s="400" t="s">
        <v>524</v>
      </c>
      <c r="B664" s="399">
        <v>18</v>
      </c>
      <c r="C664" s="401">
        <v>4</v>
      </c>
      <c r="D664" s="401">
        <v>9</v>
      </c>
      <c r="E664" s="402" t="s">
        <v>1052</v>
      </c>
      <c r="F664" s="403" t="s">
        <v>20</v>
      </c>
      <c r="G664" s="404">
        <v>8054.3</v>
      </c>
    </row>
    <row r="665" spans="1:7" s="9" customFormat="1">
      <c r="A665" s="400" t="s">
        <v>36</v>
      </c>
      <c r="B665" s="399">
        <v>18</v>
      </c>
      <c r="C665" s="401">
        <v>4</v>
      </c>
      <c r="D665" s="401">
        <v>9</v>
      </c>
      <c r="E665" s="402" t="s">
        <v>1052</v>
      </c>
      <c r="F665" s="403" t="s">
        <v>19</v>
      </c>
      <c r="G665" s="404">
        <v>8054.3</v>
      </c>
    </row>
    <row r="666" spans="1:7" s="2" customFormat="1">
      <c r="A666" s="453" t="s">
        <v>112</v>
      </c>
      <c r="B666" s="454">
        <v>18</v>
      </c>
      <c r="C666" s="455">
        <v>4</v>
      </c>
      <c r="D666" s="455">
        <v>9</v>
      </c>
      <c r="E666" s="456" t="s">
        <v>290</v>
      </c>
      <c r="F666" s="457" t="s">
        <v>584</v>
      </c>
      <c r="G666" s="458">
        <v>29090</v>
      </c>
    </row>
    <row r="667" spans="1:7" s="2" customFormat="1">
      <c r="A667" s="400" t="s">
        <v>524</v>
      </c>
      <c r="B667" s="399">
        <v>18</v>
      </c>
      <c r="C667" s="401">
        <v>4</v>
      </c>
      <c r="D667" s="401">
        <v>9</v>
      </c>
      <c r="E667" s="402" t="s">
        <v>290</v>
      </c>
      <c r="F667" s="403" t="s">
        <v>20</v>
      </c>
      <c r="G667" s="404">
        <v>29090</v>
      </c>
    </row>
    <row r="668" spans="1:7" s="9" customFormat="1">
      <c r="A668" s="400" t="s">
        <v>36</v>
      </c>
      <c r="B668" s="399">
        <v>18</v>
      </c>
      <c r="C668" s="401">
        <v>4</v>
      </c>
      <c r="D668" s="401">
        <v>9</v>
      </c>
      <c r="E668" s="402" t="s">
        <v>290</v>
      </c>
      <c r="F668" s="403" t="s">
        <v>19</v>
      </c>
      <c r="G668" s="404">
        <v>29090</v>
      </c>
    </row>
    <row r="669" spans="1:7" s="2" customFormat="1" ht="27.6">
      <c r="A669" s="453" t="s">
        <v>545</v>
      </c>
      <c r="B669" s="454">
        <v>18</v>
      </c>
      <c r="C669" s="455">
        <v>4</v>
      </c>
      <c r="D669" s="455">
        <v>9</v>
      </c>
      <c r="E669" s="456" t="s">
        <v>546</v>
      </c>
      <c r="F669" s="457" t="s">
        <v>584</v>
      </c>
      <c r="G669" s="458">
        <v>1485</v>
      </c>
    </row>
    <row r="670" spans="1:7" s="9" customFormat="1">
      <c r="A670" s="400" t="s">
        <v>524</v>
      </c>
      <c r="B670" s="399">
        <v>18</v>
      </c>
      <c r="C670" s="401">
        <v>4</v>
      </c>
      <c r="D670" s="401">
        <v>9</v>
      </c>
      <c r="E670" s="402" t="s">
        <v>546</v>
      </c>
      <c r="F670" s="403" t="s">
        <v>20</v>
      </c>
      <c r="G670" s="404">
        <v>1485</v>
      </c>
    </row>
    <row r="671" spans="1:7" s="9" customFormat="1" ht="29.25" customHeight="1">
      <c r="A671" s="400" t="s">
        <v>36</v>
      </c>
      <c r="B671" s="399">
        <v>18</v>
      </c>
      <c r="C671" s="401">
        <v>4</v>
      </c>
      <c r="D671" s="401">
        <v>9</v>
      </c>
      <c r="E671" s="402" t="s">
        <v>546</v>
      </c>
      <c r="F671" s="403" t="s">
        <v>19</v>
      </c>
      <c r="G671" s="404">
        <v>1485</v>
      </c>
    </row>
    <row r="672" spans="1:7" s="2" customFormat="1">
      <c r="A672" s="453" t="s">
        <v>1053</v>
      </c>
      <c r="B672" s="454">
        <v>18</v>
      </c>
      <c r="C672" s="455">
        <v>4</v>
      </c>
      <c r="D672" s="455">
        <v>9</v>
      </c>
      <c r="E672" s="456" t="s">
        <v>1054</v>
      </c>
      <c r="F672" s="457" t="s">
        <v>584</v>
      </c>
      <c r="G672" s="458">
        <v>15</v>
      </c>
    </row>
    <row r="673" spans="1:7" s="9" customFormat="1">
      <c r="A673" s="400" t="s">
        <v>524</v>
      </c>
      <c r="B673" s="399">
        <v>18</v>
      </c>
      <c r="C673" s="401">
        <v>4</v>
      </c>
      <c r="D673" s="401">
        <v>9</v>
      </c>
      <c r="E673" s="402" t="s">
        <v>1054</v>
      </c>
      <c r="F673" s="403" t="s">
        <v>20</v>
      </c>
      <c r="G673" s="404">
        <v>15</v>
      </c>
    </row>
    <row r="674" spans="1:7" s="2" customFormat="1">
      <c r="A674" s="400" t="s">
        <v>36</v>
      </c>
      <c r="B674" s="399">
        <v>18</v>
      </c>
      <c r="C674" s="401">
        <v>4</v>
      </c>
      <c r="D674" s="401">
        <v>9</v>
      </c>
      <c r="E674" s="402" t="s">
        <v>1054</v>
      </c>
      <c r="F674" s="403" t="s">
        <v>19</v>
      </c>
      <c r="G674" s="404">
        <v>15</v>
      </c>
    </row>
    <row r="675" spans="1:7" s="2" customFormat="1">
      <c r="A675" s="400" t="s">
        <v>113</v>
      </c>
      <c r="B675" s="399">
        <v>18</v>
      </c>
      <c r="C675" s="401">
        <v>4</v>
      </c>
      <c r="D675" s="401">
        <v>9</v>
      </c>
      <c r="E675" s="402" t="s">
        <v>291</v>
      </c>
      <c r="F675" s="403" t="s">
        <v>584</v>
      </c>
      <c r="G675" s="404">
        <v>1000</v>
      </c>
    </row>
    <row r="676" spans="1:7" s="2" customFormat="1" ht="27.6">
      <c r="A676" s="400" t="s">
        <v>292</v>
      </c>
      <c r="B676" s="399">
        <v>18</v>
      </c>
      <c r="C676" s="401">
        <v>4</v>
      </c>
      <c r="D676" s="401">
        <v>9</v>
      </c>
      <c r="E676" s="402" t="s">
        <v>293</v>
      </c>
      <c r="F676" s="403" t="s">
        <v>584</v>
      </c>
      <c r="G676" s="404">
        <v>1000</v>
      </c>
    </row>
    <row r="677" spans="1:7" s="2" customFormat="1">
      <c r="A677" s="453" t="s">
        <v>605</v>
      </c>
      <c r="B677" s="454">
        <v>18</v>
      </c>
      <c r="C677" s="455">
        <v>4</v>
      </c>
      <c r="D677" s="455">
        <v>9</v>
      </c>
      <c r="E677" s="456" t="s">
        <v>625</v>
      </c>
      <c r="F677" s="457" t="s">
        <v>584</v>
      </c>
      <c r="G677" s="458">
        <v>1000</v>
      </c>
    </row>
    <row r="678" spans="1:7" s="2" customFormat="1">
      <c r="A678" s="400" t="s">
        <v>524</v>
      </c>
      <c r="B678" s="399">
        <v>18</v>
      </c>
      <c r="C678" s="401">
        <v>4</v>
      </c>
      <c r="D678" s="401">
        <v>9</v>
      </c>
      <c r="E678" s="402" t="s">
        <v>625</v>
      </c>
      <c r="F678" s="403" t="s">
        <v>20</v>
      </c>
      <c r="G678" s="404">
        <v>1000</v>
      </c>
    </row>
    <row r="679" spans="1:7" s="2" customFormat="1">
      <c r="A679" s="400" t="s">
        <v>36</v>
      </c>
      <c r="B679" s="399">
        <v>18</v>
      </c>
      <c r="C679" s="401">
        <v>4</v>
      </c>
      <c r="D679" s="401">
        <v>9</v>
      </c>
      <c r="E679" s="402" t="s">
        <v>625</v>
      </c>
      <c r="F679" s="403" t="s">
        <v>19</v>
      </c>
      <c r="G679" s="404">
        <v>1000</v>
      </c>
    </row>
    <row r="680" spans="1:7" s="82" customFormat="1">
      <c r="A680" s="447" t="s">
        <v>73</v>
      </c>
      <c r="B680" s="448">
        <v>18</v>
      </c>
      <c r="C680" s="449">
        <v>4</v>
      </c>
      <c r="D680" s="449">
        <v>10</v>
      </c>
      <c r="E680" s="450" t="s">
        <v>584</v>
      </c>
      <c r="F680" s="451" t="s">
        <v>584</v>
      </c>
      <c r="G680" s="452">
        <v>6441</v>
      </c>
    </row>
    <row r="681" spans="1:7" s="82" customFormat="1">
      <c r="A681" s="400" t="s">
        <v>47</v>
      </c>
      <c r="B681" s="399">
        <v>18</v>
      </c>
      <c r="C681" s="401">
        <v>4</v>
      </c>
      <c r="D681" s="401">
        <v>10</v>
      </c>
      <c r="E681" s="402" t="s">
        <v>206</v>
      </c>
      <c r="F681" s="403" t="s">
        <v>584</v>
      </c>
      <c r="G681" s="404">
        <v>6441</v>
      </c>
    </row>
    <row r="682" spans="1:7" s="82" customFormat="1" ht="28.2" customHeight="1">
      <c r="A682" s="400" t="s">
        <v>72</v>
      </c>
      <c r="B682" s="399">
        <v>18</v>
      </c>
      <c r="C682" s="401">
        <v>4</v>
      </c>
      <c r="D682" s="401">
        <v>10</v>
      </c>
      <c r="E682" s="402" t="s">
        <v>298</v>
      </c>
      <c r="F682" s="403" t="s">
        <v>584</v>
      </c>
      <c r="G682" s="404">
        <v>6441</v>
      </c>
    </row>
    <row r="683" spans="1:7" s="87" customFormat="1" ht="27.6">
      <c r="A683" s="400" t="s">
        <v>299</v>
      </c>
      <c r="B683" s="399">
        <v>18</v>
      </c>
      <c r="C683" s="401">
        <v>4</v>
      </c>
      <c r="D683" s="401">
        <v>10</v>
      </c>
      <c r="E683" s="402" t="s">
        <v>300</v>
      </c>
      <c r="F683" s="403" t="s">
        <v>584</v>
      </c>
      <c r="G683" s="404">
        <v>4966</v>
      </c>
    </row>
    <row r="684" spans="1:7" s="82" customFormat="1" ht="27.6">
      <c r="A684" s="453" t="s">
        <v>93</v>
      </c>
      <c r="B684" s="454">
        <v>18</v>
      </c>
      <c r="C684" s="455">
        <v>4</v>
      </c>
      <c r="D684" s="455">
        <v>10</v>
      </c>
      <c r="E684" s="456" t="s">
        <v>301</v>
      </c>
      <c r="F684" s="457" t="s">
        <v>584</v>
      </c>
      <c r="G684" s="458">
        <v>4966</v>
      </c>
    </row>
    <row r="685" spans="1:7" s="82" customFormat="1">
      <c r="A685" s="400" t="s">
        <v>524</v>
      </c>
      <c r="B685" s="399">
        <v>18</v>
      </c>
      <c r="C685" s="401">
        <v>4</v>
      </c>
      <c r="D685" s="401">
        <v>10</v>
      </c>
      <c r="E685" s="402" t="s">
        <v>301</v>
      </c>
      <c r="F685" s="403" t="s">
        <v>20</v>
      </c>
      <c r="G685" s="404">
        <v>4966</v>
      </c>
    </row>
    <row r="686" spans="1:7" s="2" customFormat="1">
      <c r="A686" s="400" t="s">
        <v>36</v>
      </c>
      <c r="B686" s="399">
        <v>18</v>
      </c>
      <c r="C686" s="401">
        <v>4</v>
      </c>
      <c r="D686" s="401">
        <v>10</v>
      </c>
      <c r="E686" s="402" t="s">
        <v>301</v>
      </c>
      <c r="F686" s="403" t="s">
        <v>19</v>
      </c>
      <c r="G686" s="404">
        <v>4966</v>
      </c>
    </row>
    <row r="687" spans="1:7" s="2" customFormat="1" ht="41.4">
      <c r="A687" s="400" t="s">
        <v>619</v>
      </c>
      <c r="B687" s="399">
        <v>18</v>
      </c>
      <c r="C687" s="401">
        <v>4</v>
      </c>
      <c r="D687" s="401">
        <v>10</v>
      </c>
      <c r="E687" s="402" t="s">
        <v>302</v>
      </c>
      <c r="F687" s="403" t="s">
        <v>584</v>
      </c>
      <c r="G687" s="404">
        <v>200</v>
      </c>
    </row>
    <row r="688" spans="1:7" s="9" customFormat="1" ht="27.6">
      <c r="A688" s="453" t="s">
        <v>137</v>
      </c>
      <c r="B688" s="454">
        <v>18</v>
      </c>
      <c r="C688" s="455">
        <v>4</v>
      </c>
      <c r="D688" s="455">
        <v>10</v>
      </c>
      <c r="E688" s="456" t="s">
        <v>303</v>
      </c>
      <c r="F688" s="457" t="s">
        <v>584</v>
      </c>
      <c r="G688" s="458">
        <v>200</v>
      </c>
    </row>
    <row r="689" spans="1:7" s="9" customFormat="1">
      <c r="A689" s="400" t="s">
        <v>524</v>
      </c>
      <c r="B689" s="399">
        <v>18</v>
      </c>
      <c r="C689" s="401">
        <v>4</v>
      </c>
      <c r="D689" s="401">
        <v>10</v>
      </c>
      <c r="E689" s="402" t="s">
        <v>303</v>
      </c>
      <c r="F689" s="403" t="s">
        <v>20</v>
      </c>
      <c r="G689" s="404">
        <v>200</v>
      </c>
    </row>
    <row r="690" spans="1:7" s="2" customFormat="1" ht="13.95" customHeight="1">
      <c r="A690" s="400" t="s">
        <v>36</v>
      </c>
      <c r="B690" s="399">
        <v>18</v>
      </c>
      <c r="C690" s="401">
        <v>4</v>
      </c>
      <c r="D690" s="401">
        <v>10</v>
      </c>
      <c r="E690" s="402" t="s">
        <v>303</v>
      </c>
      <c r="F690" s="403" t="s">
        <v>19</v>
      </c>
      <c r="G690" s="404">
        <v>200</v>
      </c>
    </row>
    <row r="691" spans="1:7" s="2" customFormat="1" ht="41.4">
      <c r="A691" s="400" t="s">
        <v>527</v>
      </c>
      <c r="B691" s="399">
        <v>18</v>
      </c>
      <c r="C691" s="401">
        <v>4</v>
      </c>
      <c r="D691" s="401">
        <v>10</v>
      </c>
      <c r="E691" s="402" t="s">
        <v>304</v>
      </c>
      <c r="F691" s="403" t="s">
        <v>584</v>
      </c>
      <c r="G691" s="404">
        <v>425</v>
      </c>
    </row>
    <row r="692" spans="1:7" s="2" customFormat="1" ht="27.6">
      <c r="A692" s="453" t="s">
        <v>137</v>
      </c>
      <c r="B692" s="454">
        <v>18</v>
      </c>
      <c r="C692" s="455">
        <v>4</v>
      </c>
      <c r="D692" s="455">
        <v>10</v>
      </c>
      <c r="E692" s="456" t="s">
        <v>305</v>
      </c>
      <c r="F692" s="457" t="s">
        <v>584</v>
      </c>
      <c r="G692" s="458">
        <v>425</v>
      </c>
    </row>
    <row r="693" spans="1:7" s="9" customFormat="1">
      <c r="A693" s="400" t="s">
        <v>524</v>
      </c>
      <c r="B693" s="399">
        <v>18</v>
      </c>
      <c r="C693" s="401">
        <v>4</v>
      </c>
      <c r="D693" s="401">
        <v>10</v>
      </c>
      <c r="E693" s="402" t="s">
        <v>305</v>
      </c>
      <c r="F693" s="403" t="s">
        <v>20</v>
      </c>
      <c r="G693" s="404">
        <v>425</v>
      </c>
    </row>
    <row r="694" spans="1:7" s="2" customFormat="1">
      <c r="A694" s="400" t="s">
        <v>36</v>
      </c>
      <c r="B694" s="399">
        <v>18</v>
      </c>
      <c r="C694" s="401">
        <v>4</v>
      </c>
      <c r="D694" s="401">
        <v>10</v>
      </c>
      <c r="E694" s="402" t="s">
        <v>305</v>
      </c>
      <c r="F694" s="403" t="s">
        <v>19</v>
      </c>
      <c r="G694" s="404">
        <v>425</v>
      </c>
    </row>
    <row r="695" spans="1:7" s="2" customFormat="1" ht="27.6">
      <c r="A695" s="400" t="s">
        <v>618</v>
      </c>
      <c r="B695" s="399">
        <v>18</v>
      </c>
      <c r="C695" s="401">
        <v>4</v>
      </c>
      <c r="D695" s="401">
        <v>10</v>
      </c>
      <c r="E695" s="402" t="s">
        <v>616</v>
      </c>
      <c r="F695" s="403" t="s">
        <v>584</v>
      </c>
      <c r="G695" s="404">
        <v>300</v>
      </c>
    </row>
    <row r="696" spans="1:7" s="9" customFormat="1" ht="27.6">
      <c r="A696" s="453" t="s">
        <v>137</v>
      </c>
      <c r="B696" s="454">
        <v>18</v>
      </c>
      <c r="C696" s="455">
        <v>4</v>
      </c>
      <c r="D696" s="455">
        <v>10</v>
      </c>
      <c r="E696" s="456" t="s">
        <v>617</v>
      </c>
      <c r="F696" s="457" t="s">
        <v>584</v>
      </c>
      <c r="G696" s="458">
        <v>300</v>
      </c>
    </row>
    <row r="697" spans="1:7" s="2" customFormat="1">
      <c r="A697" s="400" t="s">
        <v>524</v>
      </c>
      <c r="B697" s="399">
        <v>18</v>
      </c>
      <c r="C697" s="401">
        <v>4</v>
      </c>
      <c r="D697" s="401">
        <v>10</v>
      </c>
      <c r="E697" s="402" t="s">
        <v>617</v>
      </c>
      <c r="F697" s="403" t="s">
        <v>20</v>
      </c>
      <c r="G697" s="404">
        <v>300</v>
      </c>
    </row>
    <row r="698" spans="1:7" s="2" customFormat="1">
      <c r="A698" s="400" t="s">
        <v>36</v>
      </c>
      <c r="B698" s="399">
        <v>18</v>
      </c>
      <c r="C698" s="401">
        <v>4</v>
      </c>
      <c r="D698" s="401">
        <v>10</v>
      </c>
      <c r="E698" s="402" t="s">
        <v>617</v>
      </c>
      <c r="F698" s="403" t="s">
        <v>19</v>
      </c>
      <c r="G698" s="404">
        <v>300</v>
      </c>
    </row>
    <row r="699" spans="1:7" s="9" customFormat="1" ht="27.6">
      <c r="A699" s="400" t="s">
        <v>622</v>
      </c>
      <c r="B699" s="399">
        <v>18</v>
      </c>
      <c r="C699" s="401">
        <v>4</v>
      </c>
      <c r="D699" s="401">
        <v>10</v>
      </c>
      <c r="E699" s="402" t="s">
        <v>620</v>
      </c>
      <c r="F699" s="403" t="s">
        <v>584</v>
      </c>
      <c r="G699" s="404">
        <v>300</v>
      </c>
    </row>
    <row r="700" spans="1:7" s="2" customFormat="1" ht="27.6">
      <c r="A700" s="453" t="s">
        <v>137</v>
      </c>
      <c r="B700" s="454">
        <v>18</v>
      </c>
      <c r="C700" s="455">
        <v>4</v>
      </c>
      <c r="D700" s="455">
        <v>10</v>
      </c>
      <c r="E700" s="456" t="s">
        <v>621</v>
      </c>
      <c r="F700" s="457" t="s">
        <v>584</v>
      </c>
      <c r="G700" s="458">
        <v>300</v>
      </c>
    </row>
    <row r="701" spans="1:7" s="2" customFormat="1">
      <c r="A701" s="400" t="s">
        <v>524</v>
      </c>
      <c r="B701" s="399">
        <v>18</v>
      </c>
      <c r="C701" s="401">
        <v>4</v>
      </c>
      <c r="D701" s="401">
        <v>10</v>
      </c>
      <c r="E701" s="402" t="s">
        <v>621</v>
      </c>
      <c r="F701" s="403" t="s">
        <v>20</v>
      </c>
      <c r="G701" s="404">
        <v>300</v>
      </c>
    </row>
    <row r="702" spans="1:7" s="2" customFormat="1">
      <c r="A702" s="400" t="s">
        <v>36</v>
      </c>
      <c r="B702" s="399">
        <v>18</v>
      </c>
      <c r="C702" s="401">
        <v>4</v>
      </c>
      <c r="D702" s="401">
        <v>10</v>
      </c>
      <c r="E702" s="402" t="s">
        <v>621</v>
      </c>
      <c r="F702" s="403" t="s">
        <v>19</v>
      </c>
      <c r="G702" s="404">
        <v>300</v>
      </c>
    </row>
    <row r="703" spans="1:7" s="9" customFormat="1" ht="31.5" customHeight="1">
      <c r="A703" s="400" t="s">
        <v>306</v>
      </c>
      <c r="B703" s="399">
        <v>18</v>
      </c>
      <c r="C703" s="401">
        <v>4</v>
      </c>
      <c r="D703" s="401">
        <v>10</v>
      </c>
      <c r="E703" s="402" t="s">
        <v>307</v>
      </c>
      <c r="F703" s="403" t="s">
        <v>584</v>
      </c>
      <c r="G703" s="404">
        <v>250</v>
      </c>
    </row>
    <row r="704" spans="1:7" s="2" customFormat="1" ht="27.6">
      <c r="A704" s="453" t="s">
        <v>137</v>
      </c>
      <c r="B704" s="454">
        <v>18</v>
      </c>
      <c r="C704" s="455">
        <v>4</v>
      </c>
      <c r="D704" s="455">
        <v>10</v>
      </c>
      <c r="E704" s="456" t="s">
        <v>623</v>
      </c>
      <c r="F704" s="457" t="s">
        <v>584</v>
      </c>
      <c r="G704" s="458">
        <v>250</v>
      </c>
    </row>
    <row r="705" spans="1:7" s="2" customFormat="1">
      <c r="A705" s="400" t="s">
        <v>524</v>
      </c>
      <c r="B705" s="399">
        <v>18</v>
      </c>
      <c r="C705" s="401">
        <v>4</v>
      </c>
      <c r="D705" s="401">
        <v>10</v>
      </c>
      <c r="E705" s="402" t="s">
        <v>623</v>
      </c>
      <c r="F705" s="403" t="s">
        <v>20</v>
      </c>
      <c r="G705" s="404">
        <v>250</v>
      </c>
    </row>
    <row r="706" spans="1:7" s="9" customFormat="1">
      <c r="A706" s="400" t="s">
        <v>36</v>
      </c>
      <c r="B706" s="399">
        <v>18</v>
      </c>
      <c r="C706" s="401">
        <v>4</v>
      </c>
      <c r="D706" s="401">
        <v>10</v>
      </c>
      <c r="E706" s="402" t="s">
        <v>623</v>
      </c>
      <c r="F706" s="403" t="s">
        <v>19</v>
      </c>
      <c r="G706" s="404">
        <v>250</v>
      </c>
    </row>
    <row r="707" spans="1:7" s="2" customFormat="1">
      <c r="A707" s="447" t="s">
        <v>95</v>
      </c>
      <c r="B707" s="448">
        <v>18</v>
      </c>
      <c r="C707" s="449">
        <v>4</v>
      </c>
      <c r="D707" s="449">
        <v>12</v>
      </c>
      <c r="E707" s="450" t="s">
        <v>584</v>
      </c>
      <c r="F707" s="451" t="s">
        <v>584</v>
      </c>
      <c r="G707" s="452">
        <v>11213.8</v>
      </c>
    </row>
    <row r="708" spans="1:7" s="2" customFormat="1">
      <c r="A708" s="400" t="s">
        <v>94</v>
      </c>
      <c r="B708" s="399">
        <v>18</v>
      </c>
      <c r="C708" s="401">
        <v>4</v>
      </c>
      <c r="D708" s="401">
        <v>12</v>
      </c>
      <c r="E708" s="402" t="s">
        <v>400</v>
      </c>
      <c r="F708" s="403" t="s">
        <v>584</v>
      </c>
      <c r="G708" s="404">
        <v>1693.4</v>
      </c>
    </row>
    <row r="709" spans="1:7" s="9" customFormat="1">
      <c r="A709" s="400" t="s">
        <v>547</v>
      </c>
      <c r="B709" s="399">
        <v>18</v>
      </c>
      <c r="C709" s="401">
        <v>4</v>
      </c>
      <c r="D709" s="401">
        <v>12</v>
      </c>
      <c r="E709" s="402" t="s">
        <v>548</v>
      </c>
      <c r="F709" s="403" t="s">
        <v>584</v>
      </c>
      <c r="G709" s="404">
        <v>1693.4</v>
      </c>
    </row>
    <row r="710" spans="1:7" s="2" customFormat="1" ht="27.6">
      <c r="A710" s="400" t="s">
        <v>576</v>
      </c>
      <c r="B710" s="399">
        <v>18</v>
      </c>
      <c r="C710" s="401">
        <v>4</v>
      </c>
      <c r="D710" s="401">
        <v>12</v>
      </c>
      <c r="E710" s="402" t="s">
        <v>549</v>
      </c>
      <c r="F710" s="403" t="s">
        <v>584</v>
      </c>
      <c r="G710" s="404">
        <v>1693.4</v>
      </c>
    </row>
    <row r="711" spans="1:7" s="2" customFormat="1">
      <c r="A711" s="453" t="s">
        <v>503</v>
      </c>
      <c r="B711" s="454">
        <v>18</v>
      </c>
      <c r="C711" s="455">
        <v>4</v>
      </c>
      <c r="D711" s="455">
        <v>12</v>
      </c>
      <c r="E711" s="456" t="s">
        <v>550</v>
      </c>
      <c r="F711" s="457" t="s">
        <v>584</v>
      </c>
      <c r="G711" s="458">
        <v>995.4</v>
      </c>
    </row>
    <row r="712" spans="1:7" s="9" customFormat="1" ht="27.6">
      <c r="A712" s="400" t="s">
        <v>27</v>
      </c>
      <c r="B712" s="399">
        <v>18</v>
      </c>
      <c r="C712" s="401">
        <v>4</v>
      </c>
      <c r="D712" s="401">
        <v>12</v>
      </c>
      <c r="E712" s="402" t="s">
        <v>550</v>
      </c>
      <c r="F712" s="403" t="s">
        <v>5</v>
      </c>
      <c r="G712" s="404">
        <v>995.4</v>
      </c>
    </row>
    <row r="713" spans="1:7" s="2" customFormat="1">
      <c r="A713" s="400" t="s">
        <v>41</v>
      </c>
      <c r="B713" s="399">
        <v>18</v>
      </c>
      <c r="C713" s="401">
        <v>4</v>
      </c>
      <c r="D713" s="401">
        <v>12</v>
      </c>
      <c r="E713" s="402" t="s">
        <v>550</v>
      </c>
      <c r="F713" s="403" t="s">
        <v>40</v>
      </c>
      <c r="G713" s="404">
        <v>995.4</v>
      </c>
    </row>
    <row r="714" spans="1:7" s="2" customFormat="1">
      <c r="A714" s="453" t="s">
        <v>35</v>
      </c>
      <c r="B714" s="454">
        <v>18</v>
      </c>
      <c r="C714" s="455">
        <v>4</v>
      </c>
      <c r="D714" s="455">
        <v>12</v>
      </c>
      <c r="E714" s="456" t="s">
        <v>551</v>
      </c>
      <c r="F714" s="457" t="s">
        <v>584</v>
      </c>
      <c r="G714" s="458">
        <v>698</v>
      </c>
    </row>
    <row r="715" spans="1:7" s="9" customFormat="1" ht="27.6">
      <c r="A715" s="400" t="s">
        <v>27</v>
      </c>
      <c r="B715" s="399">
        <v>18</v>
      </c>
      <c r="C715" s="401">
        <v>4</v>
      </c>
      <c r="D715" s="401">
        <v>12</v>
      </c>
      <c r="E715" s="402" t="s">
        <v>551</v>
      </c>
      <c r="F715" s="403" t="s">
        <v>5</v>
      </c>
      <c r="G715" s="404">
        <v>698</v>
      </c>
    </row>
    <row r="716" spans="1:7" s="2" customFormat="1">
      <c r="A716" s="400" t="s">
        <v>41</v>
      </c>
      <c r="B716" s="399">
        <v>18</v>
      </c>
      <c r="C716" s="401">
        <v>4</v>
      </c>
      <c r="D716" s="401">
        <v>12</v>
      </c>
      <c r="E716" s="402" t="s">
        <v>551</v>
      </c>
      <c r="F716" s="403" t="s">
        <v>40</v>
      </c>
      <c r="G716" s="404">
        <v>698</v>
      </c>
    </row>
    <row r="717" spans="1:7" s="2" customFormat="1">
      <c r="A717" s="400" t="s">
        <v>163</v>
      </c>
      <c r="B717" s="399">
        <v>18</v>
      </c>
      <c r="C717" s="401">
        <v>4</v>
      </c>
      <c r="D717" s="401">
        <v>12</v>
      </c>
      <c r="E717" s="402" t="s">
        <v>235</v>
      </c>
      <c r="F717" s="403" t="s">
        <v>584</v>
      </c>
      <c r="G717" s="404">
        <v>4514.5</v>
      </c>
    </row>
    <row r="718" spans="1:7" s="9" customFormat="1">
      <c r="A718" s="400" t="s">
        <v>165</v>
      </c>
      <c r="B718" s="399">
        <v>18</v>
      </c>
      <c r="C718" s="401">
        <v>4</v>
      </c>
      <c r="D718" s="401">
        <v>12</v>
      </c>
      <c r="E718" s="402" t="s">
        <v>308</v>
      </c>
      <c r="F718" s="403" t="s">
        <v>584</v>
      </c>
      <c r="G718" s="404">
        <v>4514.5</v>
      </c>
    </row>
    <row r="719" spans="1:7" s="2" customFormat="1">
      <c r="A719" s="400" t="s">
        <v>309</v>
      </c>
      <c r="B719" s="399">
        <v>18</v>
      </c>
      <c r="C719" s="401">
        <v>4</v>
      </c>
      <c r="D719" s="401">
        <v>12</v>
      </c>
      <c r="E719" s="402" t="s">
        <v>310</v>
      </c>
      <c r="F719" s="403" t="s">
        <v>584</v>
      </c>
      <c r="G719" s="404">
        <v>300</v>
      </c>
    </row>
    <row r="720" spans="1:7" s="2" customFormat="1">
      <c r="A720" s="453" t="s">
        <v>311</v>
      </c>
      <c r="B720" s="454">
        <v>18</v>
      </c>
      <c r="C720" s="455">
        <v>4</v>
      </c>
      <c r="D720" s="455">
        <v>12</v>
      </c>
      <c r="E720" s="456" t="s">
        <v>312</v>
      </c>
      <c r="F720" s="457" t="s">
        <v>584</v>
      </c>
      <c r="G720" s="458">
        <v>300</v>
      </c>
    </row>
    <row r="721" spans="1:7" s="2" customFormat="1">
      <c r="A721" s="400" t="s">
        <v>524</v>
      </c>
      <c r="B721" s="399">
        <v>18</v>
      </c>
      <c r="C721" s="401">
        <v>4</v>
      </c>
      <c r="D721" s="401">
        <v>12</v>
      </c>
      <c r="E721" s="402" t="s">
        <v>312</v>
      </c>
      <c r="F721" s="403" t="s">
        <v>20</v>
      </c>
      <c r="G721" s="404">
        <v>300</v>
      </c>
    </row>
    <row r="722" spans="1:7" s="9" customFormat="1">
      <c r="A722" s="400" t="s">
        <v>36</v>
      </c>
      <c r="B722" s="399">
        <v>18</v>
      </c>
      <c r="C722" s="401">
        <v>4</v>
      </c>
      <c r="D722" s="401">
        <v>12</v>
      </c>
      <c r="E722" s="402" t="s">
        <v>312</v>
      </c>
      <c r="F722" s="403" t="s">
        <v>19</v>
      </c>
      <c r="G722" s="404">
        <v>300</v>
      </c>
    </row>
    <row r="723" spans="1:7" s="2" customFormat="1" ht="27.6">
      <c r="A723" s="400" t="s">
        <v>313</v>
      </c>
      <c r="B723" s="399">
        <v>18</v>
      </c>
      <c r="C723" s="401">
        <v>4</v>
      </c>
      <c r="D723" s="401">
        <v>12</v>
      </c>
      <c r="E723" s="402" t="s">
        <v>314</v>
      </c>
      <c r="F723" s="403" t="s">
        <v>584</v>
      </c>
      <c r="G723" s="404">
        <v>3314.5</v>
      </c>
    </row>
    <row r="724" spans="1:7" s="2" customFormat="1">
      <c r="A724" s="453" t="s">
        <v>502</v>
      </c>
      <c r="B724" s="454">
        <v>18</v>
      </c>
      <c r="C724" s="455">
        <v>4</v>
      </c>
      <c r="D724" s="455">
        <v>12</v>
      </c>
      <c r="E724" s="456" t="s">
        <v>315</v>
      </c>
      <c r="F724" s="457" t="s">
        <v>584</v>
      </c>
      <c r="G724" s="458">
        <v>2314.5</v>
      </c>
    </row>
    <row r="725" spans="1:7" s="68" customFormat="1" ht="27.6">
      <c r="A725" s="400" t="s">
        <v>27</v>
      </c>
      <c r="B725" s="399">
        <v>18</v>
      </c>
      <c r="C725" s="401">
        <v>4</v>
      </c>
      <c r="D725" s="401">
        <v>12</v>
      </c>
      <c r="E725" s="402" t="s">
        <v>315</v>
      </c>
      <c r="F725" s="403" t="s">
        <v>5</v>
      </c>
      <c r="G725" s="404">
        <v>2314.5</v>
      </c>
    </row>
    <row r="726" spans="1:7" s="2" customFormat="1">
      <c r="A726" s="400" t="s">
        <v>41</v>
      </c>
      <c r="B726" s="399">
        <v>18</v>
      </c>
      <c r="C726" s="401">
        <v>4</v>
      </c>
      <c r="D726" s="401">
        <v>12</v>
      </c>
      <c r="E726" s="402" t="s">
        <v>315</v>
      </c>
      <c r="F726" s="403" t="s">
        <v>40</v>
      </c>
      <c r="G726" s="404">
        <v>2314.5</v>
      </c>
    </row>
    <row r="727" spans="1:7" s="2" customFormat="1">
      <c r="A727" s="453" t="s">
        <v>35</v>
      </c>
      <c r="B727" s="454">
        <v>18</v>
      </c>
      <c r="C727" s="455">
        <v>4</v>
      </c>
      <c r="D727" s="455">
        <v>12</v>
      </c>
      <c r="E727" s="456" t="s">
        <v>316</v>
      </c>
      <c r="F727" s="457" t="s">
        <v>584</v>
      </c>
      <c r="G727" s="458">
        <v>1000</v>
      </c>
    </row>
    <row r="728" spans="1:7" s="9" customFormat="1" ht="27.6">
      <c r="A728" s="400" t="s">
        <v>27</v>
      </c>
      <c r="B728" s="399">
        <v>18</v>
      </c>
      <c r="C728" s="401">
        <v>4</v>
      </c>
      <c r="D728" s="401">
        <v>12</v>
      </c>
      <c r="E728" s="402" t="s">
        <v>316</v>
      </c>
      <c r="F728" s="403" t="s">
        <v>5</v>
      </c>
      <c r="G728" s="404">
        <v>1000</v>
      </c>
    </row>
    <row r="729" spans="1:7" s="2" customFormat="1">
      <c r="A729" s="400" t="s">
        <v>41</v>
      </c>
      <c r="B729" s="399">
        <v>18</v>
      </c>
      <c r="C729" s="401">
        <v>4</v>
      </c>
      <c r="D729" s="401">
        <v>12</v>
      </c>
      <c r="E729" s="402" t="s">
        <v>316</v>
      </c>
      <c r="F729" s="403" t="s">
        <v>40</v>
      </c>
      <c r="G729" s="404">
        <v>1000</v>
      </c>
    </row>
    <row r="730" spans="1:7" s="9" customFormat="1" ht="27.6">
      <c r="A730" s="400" t="s">
        <v>317</v>
      </c>
      <c r="B730" s="399">
        <v>18</v>
      </c>
      <c r="C730" s="401">
        <v>4</v>
      </c>
      <c r="D730" s="401">
        <v>12</v>
      </c>
      <c r="E730" s="402" t="s">
        <v>318</v>
      </c>
      <c r="F730" s="403" t="s">
        <v>584</v>
      </c>
      <c r="G730" s="404">
        <v>900</v>
      </c>
    </row>
    <row r="731" spans="1:7" s="9" customFormat="1" ht="27.6">
      <c r="A731" s="453" t="s">
        <v>319</v>
      </c>
      <c r="B731" s="454">
        <v>18</v>
      </c>
      <c r="C731" s="455">
        <v>4</v>
      </c>
      <c r="D731" s="455">
        <v>12</v>
      </c>
      <c r="E731" s="456" t="s">
        <v>320</v>
      </c>
      <c r="F731" s="457" t="s">
        <v>584</v>
      </c>
      <c r="G731" s="458">
        <v>850</v>
      </c>
    </row>
    <row r="732" spans="1:7" s="2" customFormat="1">
      <c r="A732" s="400" t="s">
        <v>30</v>
      </c>
      <c r="B732" s="399">
        <v>18</v>
      </c>
      <c r="C732" s="401">
        <v>4</v>
      </c>
      <c r="D732" s="401">
        <v>12</v>
      </c>
      <c r="E732" s="402" t="s">
        <v>320</v>
      </c>
      <c r="F732" s="403" t="s">
        <v>4</v>
      </c>
      <c r="G732" s="404">
        <v>850</v>
      </c>
    </row>
    <row r="733" spans="1:7" s="2" customFormat="1" ht="27.6">
      <c r="A733" s="400" t="s">
        <v>544</v>
      </c>
      <c r="B733" s="399">
        <v>18</v>
      </c>
      <c r="C733" s="401">
        <v>4</v>
      </c>
      <c r="D733" s="401">
        <v>12</v>
      </c>
      <c r="E733" s="402" t="s">
        <v>320</v>
      </c>
      <c r="F733" s="403" t="s">
        <v>10</v>
      </c>
      <c r="G733" s="404">
        <v>850</v>
      </c>
    </row>
    <row r="734" spans="1:7" s="2" customFormat="1" ht="41.4">
      <c r="A734" s="453" t="s">
        <v>552</v>
      </c>
      <c r="B734" s="454">
        <v>18</v>
      </c>
      <c r="C734" s="455">
        <v>4</v>
      </c>
      <c r="D734" s="455">
        <v>12</v>
      </c>
      <c r="E734" s="456" t="s">
        <v>553</v>
      </c>
      <c r="F734" s="457" t="s">
        <v>584</v>
      </c>
      <c r="G734" s="458">
        <v>50</v>
      </c>
    </row>
    <row r="735" spans="1:7" s="9" customFormat="1">
      <c r="A735" s="400" t="s">
        <v>30</v>
      </c>
      <c r="B735" s="399">
        <v>18</v>
      </c>
      <c r="C735" s="401">
        <v>4</v>
      </c>
      <c r="D735" s="401">
        <v>12</v>
      </c>
      <c r="E735" s="402" t="s">
        <v>553</v>
      </c>
      <c r="F735" s="403" t="s">
        <v>4</v>
      </c>
      <c r="G735" s="404">
        <v>50</v>
      </c>
    </row>
    <row r="736" spans="1:7" s="2" customFormat="1" ht="27.6">
      <c r="A736" s="400" t="s">
        <v>544</v>
      </c>
      <c r="B736" s="399">
        <v>18</v>
      </c>
      <c r="C736" s="401">
        <v>4</v>
      </c>
      <c r="D736" s="401">
        <v>12</v>
      </c>
      <c r="E736" s="402" t="s">
        <v>553</v>
      </c>
      <c r="F736" s="403" t="s">
        <v>10</v>
      </c>
      <c r="G736" s="404">
        <v>50</v>
      </c>
    </row>
    <row r="737" spans="1:7" s="9" customFormat="1">
      <c r="A737" s="400" t="s">
        <v>47</v>
      </c>
      <c r="B737" s="399">
        <v>18</v>
      </c>
      <c r="C737" s="401">
        <v>4</v>
      </c>
      <c r="D737" s="401">
        <v>12</v>
      </c>
      <c r="E737" s="402" t="s">
        <v>206</v>
      </c>
      <c r="F737" s="403" t="s">
        <v>584</v>
      </c>
      <c r="G737" s="404">
        <v>4955.8999999999996</v>
      </c>
    </row>
    <row r="738" spans="1:7" s="2" customFormat="1" ht="27.6">
      <c r="A738" s="400" t="s">
        <v>144</v>
      </c>
      <c r="B738" s="399">
        <v>18</v>
      </c>
      <c r="C738" s="401">
        <v>4</v>
      </c>
      <c r="D738" s="401">
        <v>12</v>
      </c>
      <c r="E738" s="402" t="s">
        <v>246</v>
      </c>
      <c r="F738" s="403" t="s">
        <v>584</v>
      </c>
      <c r="G738" s="404">
        <v>1950</v>
      </c>
    </row>
    <row r="739" spans="1:7" s="2" customFormat="1">
      <c r="A739" s="400" t="s">
        <v>577</v>
      </c>
      <c r="B739" s="399">
        <v>18</v>
      </c>
      <c r="C739" s="401">
        <v>4</v>
      </c>
      <c r="D739" s="401">
        <v>12</v>
      </c>
      <c r="E739" s="402" t="s">
        <v>581</v>
      </c>
      <c r="F739" s="403" t="s">
        <v>584</v>
      </c>
      <c r="G739" s="404">
        <v>400</v>
      </c>
    </row>
    <row r="740" spans="1:7" s="2" customFormat="1" ht="13.95" customHeight="1">
      <c r="A740" s="453" t="s">
        <v>322</v>
      </c>
      <c r="B740" s="454">
        <v>18</v>
      </c>
      <c r="C740" s="455">
        <v>4</v>
      </c>
      <c r="D740" s="455">
        <v>12</v>
      </c>
      <c r="E740" s="456" t="s">
        <v>582</v>
      </c>
      <c r="F740" s="457" t="s">
        <v>584</v>
      </c>
      <c r="G740" s="458">
        <v>400</v>
      </c>
    </row>
    <row r="741" spans="1:7" s="9" customFormat="1">
      <c r="A741" s="400" t="s">
        <v>524</v>
      </c>
      <c r="B741" s="399">
        <v>18</v>
      </c>
      <c r="C741" s="401">
        <v>4</v>
      </c>
      <c r="D741" s="401">
        <v>12</v>
      </c>
      <c r="E741" s="402" t="s">
        <v>582</v>
      </c>
      <c r="F741" s="403" t="s">
        <v>20</v>
      </c>
      <c r="G741" s="404">
        <v>400</v>
      </c>
    </row>
    <row r="742" spans="1:7" s="9" customFormat="1">
      <c r="A742" s="400" t="s">
        <v>36</v>
      </c>
      <c r="B742" s="399">
        <v>18</v>
      </c>
      <c r="C742" s="401">
        <v>4</v>
      </c>
      <c r="D742" s="401">
        <v>12</v>
      </c>
      <c r="E742" s="402" t="s">
        <v>582</v>
      </c>
      <c r="F742" s="403" t="s">
        <v>19</v>
      </c>
      <c r="G742" s="404">
        <v>400</v>
      </c>
    </row>
    <row r="743" spans="1:7" s="2" customFormat="1" ht="27.6">
      <c r="A743" s="400" t="s">
        <v>247</v>
      </c>
      <c r="B743" s="399">
        <v>18</v>
      </c>
      <c r="C743" s="401">
        <v>4</v>
      </c>
      <c r="D743" s="401">
        <v>12</v>
      </c>
      <c r="E743" s="402" t="s">
        <v>248</v>
      </c>
      <c r="F743" s="403" t="s">
        <v>584</v>
      </c>
      <c r="G743" s="404">
        <v>1550</v>
      </c>
    </row>
    <row r="744" spans="1:7" s="2" customFormat="1">
      <c r="A744" s="453" t="s">
        <v>637</v>
      </c>
      <c r="B744" s="454">
        <v>18</v>
      </c>
      <c r="C744" s="455">
        <v>4</v>
      </c>
      <c r="D744" s="455">
        <v>12</v>
      </c>
      <c r="E744" s="456" t="s">
        <v>323</v>
      </c>
      <c r="F744" s="457" t="s">
        <v>584</v>
      </c>
      <c r="G744" s="458">
        <v>1100</v>
      </c>
    </row>
    <row r="745" spans="1:7" s="9" customFormat="1">
      <c r="A745" s="400" t="s">
        <v>524</v>
      </c>
      <c r="B745" s="399">
        <v>18</v>
      </c>
      <c r="C745" s="401">
        <v>4</v>
      </c>
      <c r="D745" s="401">
        <v>12</v>
      </c>
      <c r="E745" s="402" t="s">
        <v>323</v>
      </c>
      <c r="F745" s="403" t="s">
        <v>20</v>
      </c>
      <c r="G745" s="404">
        <v>1100</v>
      </c>
    </row>
    <row r="746" spans="1:7" s="9" customFormat="1">
      <c r="A746" s="400" t="s">
        <v>36</v>
      </c>
      <c r="B746" s="399">
        <v>18</v>
      </c>
      <c r="C746" s="401">
        <v>4</v>
      </c>
      <c r="D746" s="401">
        <v>12</v>
      </c>
      <c r="E746" s="402" t="s">
        <v>323</v>
      </c>
      <c r="F746" s="403" t="s">
        <v>19</v>
      </c>
      <c r="G746" s="404">
        <v>1100</v>
      </c>
    </row>
    <row r="747" spans="1:7" s="2" customFormat="1" ht="27.6">
      <c r="A747" s="453" t="s">
        <v>638</v>
      </c>
      <c r="B747" s="454">
        <v>18</v>
      </c>
      <c r="C747" s="455">
        <v>4</v>
      </c>
      <c r="D747" s="455">
        <v>12</v>
      </c>
      <c r="E747" s="456" t="s">
        <v>639</v>
      </c>
      <c r="F747" s="457" t="s">
        <v>584</v>
      </c>
      <c r="G747" s="458">
        <v>450</v>
      </c>
    </row>
    <row r="748" spans="1:7" s="2" customFormat="1">
      <c r="A748" s="400" t="s">
        <v>524</v>
      </c>
      <c r="B748" s="399">
        <v>18</v>
      </c>
      <c r="C748" s="401">
        <v>4</v>
      </c>
      <c r="D748" s="401">
        <v>12</v>
      </c>
      <c r="E748" s="402" t="s">
        <v>639</v>
      </c>
      <c r="F748" s="403" t="s">
        <v>20</v>
      </c>
      <c r="G748" s="404">
        <v>450</v>
      </c>
    </row>
    <row r="749" spans="1:7" s="9" customFormat="1">
      <c r="A749" s="400" t="s">
        <v>36</v>
      </c>
      <c r="B749" s="399">
        <v>18</v>
      </c>
      <c r="C749" s="401">
        <v>4</v>
      </c>
      <c r="D749" s="401">
        <v>12</v>
      </c>
      <c r="E749" s="402" t="s">
        <v>639</v>
      </c>
      <c r="F749" s="403" t="s">
        <v>19</v>
      </c>
      <c r="G749" s="404">
        <v>450</v>
      </c>
    </row>
    <row r="750" spans="1:7" s="2" customFormat="1">
      <c r="A750" s="400" t="s">
        <v>49</v>
      </c>
      <c r="B750" s="399">
        <v>18</v>
      </c>
      <c r="C750" s="401">
        <v>4</v>
      </c>
      <c r="D750" s="401">
        <v>12</v>
      </c>
      <c r="E750" s="402" t="s">
        <v>216</v>
      </c>
      <c r="F750" s="403" t="s">
        <v>584</v>
      </c>
      <c r="G750" s="404">
        <v>3005.9</v>
      </c>
    </row>
    <row r="751" spans="1:7" s="2" customFormat="1" ht="27.6">
      <c r="A751" s="400" t="s">
        <v>324</v>
      </c>
      <c r="B751" s="399">
        <v>18</v>
      </c>
      <c r="C751" s="401">
        <v>4</v>
      </c>
      <c r="D751" s="401">
        <v>12</v>
      </c>
      <c r="E751" s="402" t="s">
        <v>325</v>
      </c>
      <c r="F751" s="403" t="s">
        <v>584</v>
      </c>
      <c r="G751" s="404">
        <v>3005.9</v>
      </c>
    </row>
    <row r="752" spans="1:7" s="9" customFormat="1">
      <c r="A752" s="453" t="s">
        <v>503</v>
      </c>
      <c r="B752" s="454">
        <v>18</v>
      </c>
      <c r="C752" s="455">
        <v>4</v>
      </c>
      <c r="D752" s="455">
        <v>12</v>
      </c>
      <c r="E752" s="456" t="s">
        <v>326</v>
      </c>
      <c r="F752" s="457" t="s">
        <v>584</v>
      </c>
      <c r="G752" s="458">
        <v>2505.9</v>
      </c>
    </row>
    <row r="753" spans="1:7" s="2" customFormat="1" ht="41.4">
      <c r="A753" s="400" t="s">
        <v>34</v>
      </c>
      <c r="B753" s="399">
        <v>18</v>
      </c>
      <c r="C753" s="401">
        <v>4</v>
      </c>
      <c r="D753" s="401">
        <v>12</v>
      </c>
      <c r="E753" s="402" t="s">
        <v>326</v>
      </c>
      <c r="F753" s="403" t="s">
        <v>33</v>
      </c>
      <c r="G753" s="404">
        <v>2505.9</v>
      </c>
    </row>
    <row r="754" spans="1:7" s="2" customFormat="1">
      <c r="A754" s="400" t="s">
        <v>32</v>
      </c>
      <c r="B754" s="399">
        <v>18</v>
      </c>
      <c r="C754" s="401">
        <v>4</v>
      </c>
      <c r="D754" s="401">
        <v>12</v>
      </c>
      <c r="E754" s="402" t="s">
        <v>326</v>
      </c>
      <c r="F754" s="403" t="s">
        <v>31</v>
      </c>
      <c r="G754" s="404">
        <v>2505.9</v>
      </c>
    </row>
    <row r="755" spans="1:7" s="9" customFormat="1" ht="13.95" customHeight="1">
      <c r="A755" s="453" t="s">
        <v>39</v>
      </c>
      <c r="B755" s="454">
        <v>18</v>
      </c>
      <c r="C755" s="455">
        <v>4</v>
      </c>
      <c r="D755" s="455">
        <v>12</v>
      </c>
      <c r="E755" s="456" t="s">
        <v>327</v>
      </c>
      <c r="F755" s="457" t="s">
        <v>584</v>
      </c>
      <c r="G755" s="458">
        <v>500</v>
      </c>
    </row>
    <row r="756" spans="1:7" s="2" customFormat="1">
      <c r="A756" s="400" t="s">
        <v>524</v>
      </c>
      <c r="B756" s="399">
        <v>18</v>
      </c>
      <c r="C756" s="401">
        <v>4</v>
      </c>
      <c r="D756" s="401">
        <v>12</v>
      </c>
      <c r="E756" s="402" t="s">
        <v>327</v>
      </c>
      <c r="F756" s="403" t="s">
        <v>20</v>
      </c>
      <c r="G756" s="404">
        <v>496</v>
      </c>
    </row>
    <row r="757" spans="1:7" s="2" customFormat="1">
      <c r="A757" s="400" t="s">
        <v>36</v>
      </c>
      <c r="B757" s="399">
        <v>18</v>
      </c>
      <c r="C757" s="401">
        <v>4</v>
      </c>
      <c r="D757" s="401">
        <v>12</v>
      </c>
      <c r="E757" s="402" t="s">
        <v>327</v>
      </c>
      <c r="F757" s="403" t="s">
        <v>19</v>
      </c>
      <c r="G757" s="404">
        <v>496</v>
      </c>
    </row>
    <row r="758" spans="1:7" s="9" customFormat="1">
      <c r="A758" s="400" t="s">
        <v>30</v>
      </c>
      <c r="B758" s="399">
        <v>18</v>
      </c>
      <c r="C758" s="401">
        <v>4</v>
      </c>
      <c r="D758" s="401">
        <v>12</v>
      </c>
      <c r="E758" s="402" t="s">
        <v>327</v>
      </c>
      <c r="F758" s="403" t="s">
        <v>4</v>
      </c>
      <c r="G758" s="404">
        <v>4</v>
      </c>
    </row>
    <row r="759" spans="1:7" s="2" customFormat="1">
      <c r="A759" s="400" t="s">
        <v>29</v>
      </c>
      <c r="B759" s="399">
        <v>18</v>
      </c>
      <c r="C759" s="401">
        <v>4</v>
      </c>
      <c r="D759" s="401">
        <v>12</v>
      </c>
      <c r="E759" s="402" t="s">
        <v>327</v>
      </c>
      <c r="F759" s="403" t="s">
        <v>28</v>
      </c>
      <c r="G759" s="404">
        <v>4</v>
      </c>
    </row>
    <row r="760" spans="1:7" s="2" customFormat="1">
      <c r="A760" s="400" t="s">
        <v>86</v>
      </c>
      <c r="B760" s="399">
        <v>18</v>
      </c>
      <c r="C760" s="401">
        <v>4</v>
      </c>
      <c r="D760" s="401">
        <v>12</v>
      </c>
      <c r="E760" s="402" t="s">
        <v>258</v>
      </c>
      <c r="F760" s="403" t="s">
        <v>584</v>
      </c>
      <c r="G760" s="404">
        <v>50</v>
      </c>
    </row>
    <row r="761" spans="1:7" s="9" customFormat="1">
      <c r="A761" s="453" t="s">
        <v>1055</v>
      </c>
      <c r="B761" s="454">
        <v>18</v>
      </c>
      <c r="C761" s="455">
        <v>4</v>
      </c>
      <c r="D761" s="455">
        <v>12</v>
      </c>
      <c r="E761" s="456" t="s">
        <v>1056</v>
      </c>
      <c r="F761" s="457" t="s">
        <v>584</v>
      </c>
      <c r="G761" s="458">
        <v>50</v>
      </c>
    </row>
    <row r="762" spans="1:7" s="9" customFormat="1">
      <c r="A762" s="400" t="s">
        <v>30</v>
      </c>
      <c r="B762" s="399">
        <v>18</v>
      </c>
      <c r="C762" s="401">
        <v>4</v>
      </c>
      <c r="D762" s="401">
        <v>12</v>
      </c>
      <c r="E762" s="402" t="s">
        <v>1056</v>
      </c>
      <c r="F762" s="403" t="s">
        <v>4</v>
      </c>
      <c r="G762" s="404">
        <v>50</v>
      </c>
    </row>
    <row r="763" spans="1:7" s="2" customFormat="1">
      <c r="A763" s="400" t="s">
        <v>29</v>
      </c>
      <c r="B763" s="399">
        <v>18</v>
      </c>
      <c r="C763" s="401">
        <v>4</v>
      </c>
      <c r="D763" s="401">
        <v>12</v>
      </c>
      <c r="E763" s="402" t="s">
        <v>1056</v>
      </c>
      <c r="F763" s="403" t="s">
        <v>28</v>
      </c>
      <c r="G763" s="404">
        <v>50</v>
      </c>
    </row>
    <row r="764" spans="1:7" s="9" customFormat="1">
      <c r="A764" s="441" t="s">
        <v>114</v>
      </c>
      <c r="B764" s="442">
        <v>18</v>
      </c>
      <c r="C764" s="443">
        <v>5</v>
      </c>
      <c r="D764" s="443">
        <v>0</v>
      </c>
      <c r="E764" s="444" t="s">
        <v>584</v>
      </c>
      <c r="F764" s="445" t="s">
        <v>584</v>
      </c>
      <c r="G764" s="446">
        <v>353141.3</v>
      </c>
    </row>
    <row r="765" spans="1:7" s="2" customFormat="1">
      <c r="A765" s="447" t="s">
        <v>115</v>
      </c>
      <c r="B765" s="448">
        <v>18</v>
      </c>
      <c r="C765" s="449">
        <v>5</v>
      </c>
      <c r="D765" s="449">
        <v>1</v>
      </c>
      <c r="E765" s="450" t="s">
        <v>584</v>
      </c>
      <c r="F765" s="451" t="s">
        <v>584</v>
      </c>
      <c r="G765" s="452">
        <v>20508.3</v>
      </c>
    </row>
    <row r="766" spans="1:7" s="2" customFormat="1">
      <c r="A766" s="400" t="s">
        <v>949</v>
      </c>
      <c r="B766" s="399">
        <v>18</v>
      </c>
      <c r="C766" s="401">
        <v>5</v>
      </c>
      <c r="D766" s="401">
        <v>1</v>
      </c>
      <c r="E766" s="402" t="s">
        <v>469</v>
      </c>
      <c r="F766" s="403" t="s">
        <v>584</v>
      </c>
      <c r="G766" s="404">
        <v>13208.3</v>
      </c>
    </row>
    <row r="767" spans="1:7" s="9" customFormat="1" ht="27.6">
      <c r="A767" s="400" t="s">
        <v>653</v>
      </c>
      <c r="B767" s="399">
        <v>18</v>
      </c>
      <c r="C767" s="401">
        <v>5</v>
      </c>
      <c r="D767" s="401">
        <v>1</v>
      </c>
      <c r="E767" s="402" t="s">
        <v>650</v>
      </c>
      <c r="F767" s="403" t="s">
        <v>584</v>
      </c>
      <c r="G767" s="404">
        <v>13208.3</v>
      </c>
    </row>
    <row r="768" spans="1:7" s="9" customFormat="1" ht="27.6">
      <c r="A768" s="400" t="s">
        <v>654</v>
      </c>
      <c r="B768" s="399">
        <v>18</v>
      </c>
      <c r="C768" s="401">
        <v>5</v>
      </c>
      <c r="D768" s="401">
        <v>1</v>
      </c>
      <c r="E768" s="402" t="s">
        <v>950</v>
      </c>
      <c r="F768" s="403" t="s">
        <v>584</v>
      </c>
      <c r="G768" s="404">
        <v>2500</v>
      </c>
    </row>
    <row r="769" spans="1:7" s="2" customFormat="1">
      <c r="A769" s="453" t="s">
        <v>682</v>
      </c>
      <c r="B769" s="454">
        <v>18</v>
      </c>
      <c r="C769" s="455">
        <v>5</v>
      </c>
      <c r="D769" s="455">
        <v>1</v>
      </c>
      <c r="E769" s="456" t="s">
        <v>652</v>
      </c>
      <c r="F769" s="457" t="s">
        <v>584</v>
      </c>
      <c r="G769" s="458">
        <v>2500</v>
      </c>
    </row>
    <row r="770" spans="1:7" s="2" customFormat="1">
      <c r="A770" s="400" t="s">
        <v>524</v>
      </c>
      <c r="B770" s="399">
        <v>18</v>
      </c>
      <c r="C770" s="401">
        <v>5</v>
      </c>
      <c r="D770" s="401">
        <v>1</v>
      </c>
      <c r="E770" s="402" t="s">
        <v>652</v>
      </c>
      <c r="F770" s="403" t="s">
        <v>20</v>
      </c>
      <c r="G770" s="404">
        <v>2500</v>
      </c>
    </row>
    <row r="771" spans="1:7" s="2" customFormat="1">
      <c r="A771" s="400" t="s">
        <v>36</v>
      </c>
      <c r="B771" s="399">
        <v>18</v>
      </c>
      <c r="C771" s="401">
        <v>5</v>
      </c>
      <c r="D771" s="401">
        <v>1</v>
      </c>
      <c r="E771" s="402" t="s">
        <v>652</v>
      </c>
      <c r="F771" s="403" t="s">
        <v>19</v>
      </c>
      <c r="G771" s="404">
        <v>2500</v>
      </c>
    </row>
    <row r="772" spans="1:7" s="2" customFormat="1">
      <c r="A772" s="400" t="s">
        <v>1101</v>
      </c>
      <c r="B772" s="399">
        <v>18</v>
      </c>
      <c r="C772" s="401">
        <v>5</v>
      </c>
      <c r="D772" s="401">
        <v>1</v>
      </c>
      <c r="E772" s="402" t="s">
        <v>1099</v>
      </c>
      <c r="F772" s="403" t="s">
        <v>584</v>
      </c>
      <c r="G772" s="404">
        <v>10708.3</v>
      </c>
    </row>
    <row r="773" spans="1:7" s="2" customFormat="1" ht="27.6">
      <c r="A773" s="453" t="s">
        <v>1102</v>
      </c>
      <c r="B773" s="454">
        <v>18</v>
      </c>
      <c r="C773" s="455">
        <v>5</v>
      </c>
      <c r="D773" s="455">
        <v>1</v>
      </c>
      <c r="E773" s="456" t="s">
        <v>1100</v>
      </c>
      <c r="F773" s="457" t="s">
        <v>584</v>
      </c>
      <c r="G773" s="458">
        <v>10708.3</v>
      </c>
    </row>
    <row r="774" spans="1:7" s="9" customFormat="1">
      <c r="A774" s="400" t="s">
        <v>85</v>
      </c>
      <c r="B774" s="399">
        <v>18</v>
      </c>
      <c r="C774" s="401">
        <v>5</v>
      </c>
      <c r="D774" s="401">
        <v>1</v>
      </c>
      <c r="E774" s="402" t="s">
        <v>1100</v>
      </c>
      <c r="F774" s="403" t="s">
        <v>84</v>
      </c>
      <c r="G774" s="404">
        <v>10708.3</v>
      </c>
    </row>
    <row r="775" spans="1:7" s="2" customFormat="1">
      <c r="A775" s="400" t="s">
        <v>83</v>
      </c>
      <c r="B775" s="399">
        <v>18</v>
      </c>
      <c r="C775" s="401">
        <v>5</v>
      </c>
      <c r="D775" s="401">
        <v>1</v>
      </c>
      <c r="E775" s="402" t="s">
        <v>1100</v>
      </c>
      <c r="F775" s="403" t="s">
        <v>82</v>
      </c>
      <c r="G775" s="404">
        <v>10708.3</v>
      </c>
    </row>
    <row r="776" spans="1:7" s="9" customFormat="1" ht="27.6">
      <c r="A776" s="400" t="s">
        <v>116</v>
      </c>
      <c r="B776" s="399">
        <v>18</v>
      </c>
      <c r="C776" s="401">
        <v>5</v>
      </c>
      <c r="D776" s="401">
        <v>1</v>
      </c>
      <c r="E776" s="402" t="s">
        <v>328</v>
      </c>
      <c r="F776" s="403" t="s">
        <v>584</v>
      </c>
      <c r="G776" s="404">
        <v>7300</v>
      </c>
    </row>
    <row r="777" spans="1:7" s="2" customFormat="1">
      <c r="A777" s="400" t="s">
        <v>117</v>
      </c>
      <c r="B777" s="399">
        <v>18</v>
      </c>
      <c r="C777" s="401">
        <v>5</v>
      </c>
      <c r="D777" s="401">
        <v>1</v>
      </c>
      <c r="E777" s="402" t="s">
        <v>329</v>
      </c>
      <c r="F777" s="403" t="s">
        <v>584</v>
      </c>
      <c r="G777" s="404">
        <v>7300</v>
      </c>
    </row>
    <row r="778" spans="1:7" s="2" customFormat="1" ht="55.2">
      <c r="A778" s="400" t="s">
        <v>554</v>
      </c>
      <c r="B778" s="399">
        <v>18</v>
      </c>
      <c r="C778" s="401">
        <v>5</v>
      </c>
      <c r="D778" s="401">
        <v>1</v>
      </c>
      <c r="E778" s="402" t="s">
        <v>330</v>
      </c>
      <c r="F778" s="403" t="s">
        <v>584</v>
      </c>
      <c r="G778" s="404">
        <v>6300</v>
      </c>
    </row>
    <row r="779" spans="1:7" s="2" customFormat="1">
      <c r="A779" s="453" t="s">
        <v>187</v>
      </c>
      <c r="B779" s="454">
        <v>18</v>
      </c>
      <c r="C779" s="455">
        <v>5</v>
      </c>
      <c r="D779" s="455">
        <v>1</v>
      </c>
      <c r="E779" s="456" t="s">
        <v>331</v>
      </c>
      <c r="F779" s="457" t="s">
        <v>584</v>
      </c>
      <c r="G779" s="458">
        <v>6300</v>
      </c>
    </row>
    <row r="780" spans="1:7" s="2" customFormat="1">
      <c r="A780" s="400" t="s">
        <v>524</v>
      </c>
      <c r="B780" s="399">
        <v>18</v>
      </c>
      <c r="C780" s="401">
        <v>5</v>
      </c>
      <c r="D780" s="401">
        <v>1</v>
      </c>
      <c r="E780" s="402" t="s">
        <v>331</v>
      </c>
      <c r="F780" s="403" t="s">
        <v>20</v>
      </c>
      <c r="G780" s="404">
        <v>6300</v>
      </c>
    </row>
    <row r="781" spans="1:7" s="9" customFormat="1">
      <c r="A781" s="400" t="s">
        <v>36</v>
      </c>
      <c r="B781" s="399">
        <v>18</v>
      </c>
      <c r="C781" s="401">
        <v>5</v>
      </c>
      <c r="D781" s="401">
        <v>1</v>
      </c>
      <c r="E781" s="402" t="s">
        <v>331</v>
      </c>
      <c r="F781" s="403" t="s">
        <v>19</v>
      </c>
      <c r="G781" s="404">
        <v>6300</v>
      </c>
    </row>
    <row r="782" spans="1:7" s="9" customFormat="1">
      <c r="A782" s="400" t="s">
        <v>555</v>
      </c>
      <c r="B782" s="399">
        <v>18</v>
      </c>
      <c r="C782" s="401">
        <v>5</v>
      </c>
      <c r="D782" s="401">
        <v>1</v>
      </c>
      <c r="E782" s="402" t="s">
        <v>556</v>
      </c>
      <c r="F782" s="403" t="s">
        <v>584</v>
      </c>
      <c r="G782" s="404">
        <v>1000</v>
      </c>
    </row>
    <row r="783" spans="1:7" s="2" customFormat="1">
      <c r="A783" s="453" t="s">
        <v>332</v>
      </c>
      <c r="B783" s="454">
        <v>18</v>
      </c>
      <c r="C783" s="455">
        <v>5</v>
      </c>
      <c r="D783" s="455">
        <v>1</v>
      </c>
      <c r="E783" s="456" t="s">
        <v>557</v>
      </c>
      <c r="F783" s="457" t="s">
        <v>584</v>
      </c>
      <c r="G783" s="458">
        <v>500</v>
      </c>
    </row>
    <row r="784" spans="1:7" s="9" customFormat="1">
      <c r="A784" s="400" t="s">
        <v>524</v>
      </c>
      <c r="B784" s="399">
        <v>18</v>
      </c>
      <c r="C784" s="401">
        <v>5</v>
      </c>
      <c r="D784" s="401">
        <v>1</v>
      </c>
      <c r="E784" s="402" t="s">
        <v>557</v>
      </c>
      <c r="F784" s="403" t="s">
        <v>20</v>
      </c>
      <c r="G784" s="404">
        <v>500</v>
      </c>
    </row>
    <row r="785" spans="1:7" s="9" customFormat="1">
      <c r="A785" s="400" t="s">
        <v>36</v>
      </c>
      <c r="B785" s="399">
        <v>18</v>
      </c>
      <c r="C785" s="401">
        <v>5</v>
      </c>
      <c r="D785" s="401">
        <v>1</v>
      </c>
      <c r="E785" s="402" t="s">
        <v>557</v>
      </c>
      <c r="F785" s="403" t="s">
        <v>19</v>
      </c>
      <c r="G785" s="404">
        <v>500</v>
      </c>
    </row>
    <row r="786" spans="1:7" s="2" customFormat="1">
      <c r="A786" s="453" t="s">
        <v>603</v>
      </c>
      <c r="B786" s="454">
        <v>18</v>
      </c>
      <c r="C786" s="455">
        <v>5</v>
      </c>
      <c r="D786" s="455">
        <v>1</v>
      </c>
      <c r="E786" s="456" t="s">
        <v>629</v>
      </c>
      <c r="F786" s="457" t="s">
        <v>584</v>
      </c>
      <c r="G786" s="458">
        <v>500</v>
      </c>
    </row>
    <row r="787" spans="1:7" s="2" customFormat="1">
      <c r="A787" s="400" t="s">
        <v>524</v>
      </c>
      <c r="B787" s="399">
        <v>18</v>
      </c>
      <c r="C787" s="401">
        <v>5</v>
      </c>
      <c r="D787" s="401">
        <v>1</v>
      </c>
      <c r="E787" s="402" t="s">
        <v>629</v>
      </c>
      <c r="F787" s="403" t="s">
        <v>20</v>
      </c>
      <c r="G787" s="404">
        <v>500</v>
      </c>
    </row>
    <row r="788" spans="1:7" s="2" customFormat="1">
      <c r="A788" s="400" t="s">
        <v>36</v>
      </c>
      <c r="B788" s="399">
        <v>18</v>
      </c>
      <c r="C788" s="401">
        <v>5</v>
      </c>
      <c r="D788" s="401">
        <v>1</v>
      </c>
      <c r="E788" s="402" t="s">
        <v>629</v>
      </c>
      <c r="F788" s="403" t="s">
        <v>19</v>
      </c>
      <c r="G788" s="404">
        <v>500</v>
      </c>
    </row>
    <row r="789" spans="1:7" s="9" customFormat="1">
      <c r="A789" s="447" t="s">
        <v>118</v>
      </c>
      <c r="B789" s="448">
        <v>18</v>
      </c>
      <c r="C789" s="449">
        <v>5</v>
      </c>
      <c r="D789" s="449">
        <v>2</v>
      </c>
      <c r="E789" s="450" t="s">
        <v>584</v>
      </c>
      <c r="F789" s="451" t="s">
        <v>584</v>
      </c>
      <c r="G789" s="452">
        <v>316642</v>
      </c>
    </row>
    <row r="790" spans="1:7" s="2" customFormat="1" ht="27.6">
      <c r="A790" s="400" t="s">
        <v>116</v>
      </c>
      <c r="B790" s="399">
        <v>18</v>
      </c>
      <c r="C790" s="401">
        <v>5</v>
      </c>
      <c r="D790" s="401">
        <v>2</v>
      </c>
      <c r="E790" s="402" t="s">
        <v>328</v>
      </c>
      <c r="F790" s="403" t="s">
        <v>584</v>
      </c>
      <c r="G790" s="404">
        <v>299962</v>
      </c>
    </row>
    <row r="791" spans="1:7" s="2" customFormat="1">
      <c r="A791" s="400" t="s">
        <v>119</v>
      </c>
      <c r="B791" s="399">
        <v>18</v>
      </c>
      <c r="C791" s="401">
        <v>5</v>
      </c>
      <c r="D791" s="401">
        <v>2</v>
      </c>
      <c r="E791" s="402" t="s">
        <v>333</v>
      </c>
      <c r="F791" s="403" t="s">
        <v>584</v>
      </c>
      <c r="G791" s="404">
        <v>299962</v>
      </c>
    </row>
    <row r="792" spans="1:7" s="2" customFormat="1" ht="27.6">
      <c r="A792" s="400" t="s">
        <v>698</v>
      </c>
      <c r="B792" s="399">
        <v>18</v>
      </c>
      <c r="C792" s="401">
        <v>5</v>
      </c>
      <c r="D792" s="401">
        <v>2</v>
      </c>
      <c r="E792" s="402" t="s">
        <v>640</v>
      </c>
      <c r="F792" s="403" t="s">
        <v>584</v>
      </c>
      <c r="G792" s="404">
        <v>298142</v>
      </c>
    </row>
    <row r="793" spans="1:7" s="9" customFormat="1" ht="27.6">
      <c r="A793" s="453" t="s">
        <v>1057</v>
      </c>
      <c r="B793" s="454">
        <v>18</v>
      </c>
      <c r="C793" s="455">
        <v>5</v>
      </c>
      <c r="D793" s="455">
        <v>2</v>
      </c>
      <c r="E793" s="456" t="s">
        <v>1058</v>
      </c>
      <c r="F793" s="457" t="s">
        <v>584</v>
      </c>
      <c r="G793" s="458">
        <v>210000</v>
      </c>
    </row>
    <row r="794" spans="1:7" s="2" customFormat="1">
      <c r="A794" s="400" t="s">
        <v>85</v>
      </c>
      <c r="B794" s="399">
        <v>18</v>
      </c>
      <c r="C794" s="401">
        <v>5</v>
      </c>
      <c r="D794" s="401">
        <v>2</v>
      </c>
      <c r="E794" s="402" t="s">
        <v>1058</v>
      </c>
      <c r="F794" s="403" t="s">
        <v>84</v>
      </c>
      <c r="G794" s="404">
        <v>210000</v>
      </c>
    </row>
    <row r="795" spans="1:7" s="2" customFormat="1">
      <c r="A795" s="400" t="s">
        <v>83</v>
      </c>
      <c r="B795" s="399">
        <v>18</v>
      </c>
      <c r="C795" s="401">
        <v>5</v>
      </c>
      <c r="D795" s="401">
        <v>2</v>
      </c>
      <c r="E795" s="402" t="s">
        <v>1058</v>
      </c>
      <c r="F795" s="403" t="s">
        <v>82</v>
      </c>
      <c r="G795" s="404">
        <v>210000</v>
      </c>
    </row>
    <row r="796" spans="1:7" s="9" customFormat="1" ht="27.6">
      <c r="A796" s="453" t="s">
        <v>716</v>
      </c>
      <c r="B796" s="454">
        <v>18</v>
      </c>
      <c r="C796" s="455">
        <v>5</v>
      </c>
      <c r="D796" s="455">
        <v>2</v>
      </c>
      <c r="E796" s="456" t="s">
        <v>713</v>
      </c>
      <c r="F796" s="457" t="s">
        <v>584</v>
      </c>
      <c r="G796" s="458">
        <v>35000</v>
      </c>
    </row>
    <row r="797" spans="1:7" s="2" customFormat="1">
      <c r="A797" s="400" t="s">
        <v>85</v>
      </c>
      <c r="B797" s="399">
        <v>18</v>
      </c>
      <c r="C797" s="401">
        <v>5</v>
      </c>
      <c r="D797" s="401">
        <v>2</v>
      </c>
      <c r="E797" s="402" t="s">
        <v>713</v>
      </c>
      <c r="F797" s="403" t="s">
        <v>84</v>
      </c>
      <c r="G797" s="404">
        <v>35000</v>
      </c>
    </row>
    <row r="798" spans="1:7" s="2" customFormat="1">
      <c r="A798" s="400" t="s">
        <v>83</v>
      </c>
      <c r="B798" s="399">
        <v>18</v>
      </c>
      <c r="C798" s="401">
        <v>5</v>
      </c>
      <c r="D798" s="401">
        <v>2</v>
      </c>
      <c r="E798" s="402" t="s">
        <v>713</v>
      </c>
      <c r="F798" s="403" t="s">
        <v>82</v>
      </c>
      <c r="G798" s="404">
        <v>35000</v>
      </c>
    </row>
    <row r="799" spans="1:7" s="2" customFormat="1" ht="27.6">
      <c r="A799" s="453" t="s">
        <v>336</v>
      </c>
      <c r="B799" s="454">
        <v>18</v>
      </c>
      <c r="C799" s="455">
        <v>5</v>
      </c>
      <c r="D799" s="455">
        <v>2</v>
      </c>
      <c r="E799" s="456" t="s">
        <v>985</v>
      </c>
      <c r="F799" s="457" t="s">
        <v>584</v>
      </c>
      <c r="G799" s="458">
        <v>9000</v>
      </c>
    </row>
    <row r="800" spans="1:7" s="2" customFormat="1">
      <c r="A800" s="400" t="s">
        <v>524</v>
      </c>
      <c r="B800" s="399">
        <v>18</v>
      </c>
      <c r="C800" s="401">
        <v>5</v>
      </c>
      <c r="D800" s="401">
        <v>2</v>
      </c>
      <c r="E800" s="402" t="s">
        <v>985</v>
      </c>
      <c r="F800" s="403" t="s">
        <v>20</v>
      </c>
      <c r="G800" s="404">
        <v>7535.8</v>
      </c>
    </row>
    <row r="801" spans="1:7" s="9" customFormat="1" ht="41.4" customHeight="1">
      <c r="A801" s="400" t="s">
        <v>36</v>
      </c>
      <c r="B801" s="399">
        <v>18</v>
      </c>
      <c r="C801" s="401">
        <v>5</v>
      </c>
      <c r="D801" s="401">
        <v>2</v>
      </c>
      <c r="E801" s="402" t="s">
        <v>985</v>
      </c>
      <c r="F801" s="403" t="s">
        <v>19</v>
      </c>
      <c r="G801" s="404">
        <v>7535.8</v>
      </c>
    </row>
    <row r="802" spans="1:7" s="9" customFormat="1">
      <c r="A802" s="400" t="s">
        <v>85</v>
      </c>
      <c r="B802" s="399">
        <v>18</v>
      </c>
      <c r="C802" s="401">
        <v>5</v>
      </c>
      <c r="D802" s="401">
        <v>2</v>
      </c>
      <c r="E802" s="402" t="s">
        <v>985</v>
      </c>
      <c r="F802" s="403" t="s">
        <v>84</v>
      </c>
      <c r="G802" s="404">
        <v>1464.2</v>
      </c>
    </row>
    <row r="803" spans="1:7" s="2" customFormat="1">
      <c r="A803" s="400" t="s">
        <v>83</v>
      </c>
      <c r="B803" s="399">
        <v>18</v>
      </c>
      <c r="C803" s="401">
        <v>5</v>
      </c>
      <c r="D803" s="401">
        <v>2</v>
      </c>
      <c r="E803" s="402" t="s">
        <v>985</v>
      </c>
      <c r="F803" s="403" t="s">
        <v>82</v>
      </c>
      <c r="G803" s="404">
        <v>1464.2</v>
      </c>
    </row>
    <row r="804" spans="1:7" s="2" customFormat="1">
      <c r="A804" s="453" t="s">
        <v>642</v>
      </c>
      <c r="B804" s="454">
        <v>18</v>
      </c>
      <c r="C804" s="455">
        <v>5</v>
      </c>
      <c r="D804" s="455">
        <v>2</v>
      </c>
      <c r="E804" s="456" t="s">
        <v>643</v>
      </c>
      <c r="F804" s="457" t="s">
        <v>584</v>
      </c>
      <c r="G804" s="458">
        <v>3970</v>
      </c>
    </row>
    <row r="805" spans="1:7" s="82" customFormat="1" ht="15.75" customHeight="1">
      <c r="A805" s="400" t="s">
        <v>524</v>
      </c>
      <c r="B805" s="399">
        <v>18</v>
      </c>
      <c r="C805" s="401">
        <v>5</v>
      </c>
      <c r="D805" s="401">
        <v>2</v>
      </c>
      <c r="E805" s="402" t="s">
        <v>643</v>
      </c>
      <c r="F805" s="403" t="s">
        <v>20</v>
      </c>
      <c r="G805" s="404">
        <v>3970</v>
      </c>
    </row>
    <row r="806" spans="1:7" s="82" customFormat="1" ht="14.25" customHeight="1">
      <c r="A806" s="400" t="s">
        <v>36</v>
      </c>
      <c r="B806" s="399">
        <v>18</v>
      </c>
      <c r="C806" s="401">
        <v>5</v>
      </c>
      <c r="D806" s="401">
        <v>2</v>
      </c>
      <c r="E806" s="402" t="s">
        <v>643</v>
      </c>
      <c r="F806" s="403" t="s">
        <v>19</v>
      </c>
      <c r="G806" s="404">
        <v>3970</v>
      </c>
    </row>
    <row r="807" spans="1:7" s="82" customFormat="1" ht="24.75" customHeight="1">
      <c r="A807" s="453" t="s">
        <v>645</v>
      </c>
      <c r="B807" s="454">
        <v>18</v>
      </c>
      <c r="C807" s="455">
        <v>5</v>
      </c>
      <c r="D807" s="455">
        <v>2</v>
      </c>
      <c r="E807" s="456" t="s">
        <v>644</v>
      </c>
      <c r="F807" s="457" t="s">
        <v>584</v>
      </c>
      <c r="G807" s="458">
        <v>572</v>
      </c>
    </row>
    <row r="808" spans="1:7" s="87" customFormat="1">
      <c r="A808" s="400" t="s">
        <v>524</v>
      </c>
      <c r="B808" s="399">
        <v>18</v>
      </c>
      <c r="C808" s="401">
        <v>5</v>
      </c>
      <c r="D808" s="401">
        <v>2</v>
      </c>
      <c r="E808" s="402" t="s">
        <v>644</v>
      </c>
      <c r="F808" s="403" t="s">
        <v>20</v>
      </c>
      <c r="G808" s="404">
        <v>572</v>
      </c>
    </row>
    <row r="809" spans="1:7" s="82" customFormat="1">
      <c r="A809" s="400" t="s">
        <v>36</v>
      </c>
      <c r="B809" s="399">
        <v>18</v>
      </c>
      <c r="C809" s="401">
        <v>5</v>
      </c>
      <c r="D809" s="401">
        <v>2</v>
      </c>
      <c r="E809" s="402" t="s">
        <v>644</v>
      </c>
      <c r="F809" s="403" t="s">
        <v>19</v>
      </c>
      <c r="G809" s="404">
        <v>572</v>
      </c>
    </row>
    <row r="810" spans="1:7" s="82" customFormat="1">
      <c r="A810" s="453" t="s">
        <v>646</v>
      </c>
      <c r="B810" s="454">
        <v>18</v>
      </c>
      <c r="C810" s="455">
        <v>5</v>
      </c>
      <c r="D810" s="455">
        <v>2</v>
      </c>
      <c r="E810" s="456" t="s">
        <v>647</v>
      </c>
      <c r="F810" s="457" t="s">
        <v>584</v>
      </c>
      <c r="G810" s="458">
        <v>100</v>
      </c>
    </row>
    <row r="811" spans="1:7" s="82" customFormat="1">
      <c r="A811" s="400" t="s">
        <v>524</v>
      </c>
      <c r="B811" s="399">
        <v>18</v>
      </c>
      <c r="C811" s="401">
        <v>5</v>
      </c>
      <c r="D811" s="401">
        <v>2</v>
      </c>
      <c r="E811" s="402" t="s">
        <v>647</v>
      </c>
      <c r="F811" s="403" t="s">
        <v>20</v>
      </c>
      <c r="G811" s="404">
        <v>100</v>
      </c>
    </row>
    <row r="812" spans="1:7" s="87" customFormat="1">
      <c r="A812" s="400" t="s">
        <v>36</v>
      </c>
      <c r="B812" s="399">
        <v>18</v>
      </c>
      <c r="C812" s="401">
        <v>5</v>
      </c>
      <c r="D812" s="401">
        <v>2</v>
      </c>
      <c r="E812" s="402" t="s">
        <v>647</v>
      </c>
      <c r="F812" s="403" t="s">
        <v>19</v>
      </c>
      <c r="G812" s="404">
        <v>100</v>
      </c>
    </row>
    <row r="813" spans="1:7" s="82" customFormat="1" ht="27.6">
      <c r="A813" s="453" t="s">
        <v>1111</v>
      </c>
      <c r="B813" s="454">
        <v>18</v>
      </c>
      <c r="C813" s="455">
        <v>5</v>
      </c>
      <c r="D813" s="455">
        <v>2</v>
      </c>
      <c r="E813" s="456" t="s">
        <v>1118</v>
      </c>
      <c r="F813" s="457" t="s">
        <v>584</v>
      </c>
      <c r="G813" s="458">
        <v>4500</v>
      </c>
    </row>
    <row r="814" spans="1:7" s="82" customFormat="1">
      <c r="A814" s="360" t="s">
        <v>85</v>
      </c>
      <c r="B814" s="399">
        <v>18</v>
      </c>
      <c r="C814" s="401">
        <v>5</v>
      </c>
      <c r="D814" s="401">
        <v>2</v>
      </c>
      <c r="E814" s="402" t="s">
        <v>1118</v>
      </c>
      <c r="F814" s="403">
        <v>400</v>
      </c>
      <c r="G814" s="404">
        <v>4500</v>
      </c>
    </row>
    <row r="815" spans="1:7" s="87" customFormat="1">
      <c r="A815" s="360" t="s">
        <v>83</v>
      </c>
      <c r="B815" s="399">
        <v>18</v>
      </c>
      <c r="C815" s="401">
        <v>5</v>
      </c>
      <c r="D815" s="401">
        <v>2</v>
      </c>
      <c r="E815" s="402" t="s">
        <v>1118</v>
      </c>
      <c r="F815" s="403">
        <v>410</v>
      </c>
      <c r="G815" s="404">
        <v>4500</v>
      </c>
    </row>
    <row r="816" spans="1:7" s="82" customFormat="1">
      <c r="A816" s="453" t="s">
        <v>338</v>
      </c>
      <c r="B816" s="454">
        <v>18</v>
      </c>
      <c r="C816" s="455">
        <v>5</v>
      </c>
      <c r="D816" s="455">
        <v>2</v>
      </c>
      <c r="E816" s="456" t="s">
        <v>983</v>
      </c>
      <c r="F816" s="457" t="s">
        <v>584</v>
      </c>
      <c r="G816" s="458">
        <v>35000</v>
      </c>
    </row>
    <row r="817" spans="1:7" s="82" customFormat="1">
      <c r="A817" s="400" t="s">
        <v>85</v>
      </c>
      <c r="B817" s="399">
        <v>18</v>
      </c>
      <c r="C817" s="401">
        <v>5</v>
      </c>
      <c r="D817" s="401">
        <v>2</v>
      </c>
      <c r="E817" s="402" t="s">
        <v>983</v>
      </c>
      <c r="F817" s="403" t="s">
        <v>84</v>
      </c>
      <c r="G817" s="404">
        <v>35000</v>
      </c>
    </row>
    <row r="818" spans="1:7" s="2" customFormat="1">
      <c r="A818" s="400" t="s">
        <v>83</v>
      </c>
      <c r="B818" s="399">
        <v>18</v>
      </c>
      <c r="C818" s="401">
        <v>5</v>
      </c>
      <c r="D818" s="401">
        <v>2</v>
      </c>
      <c r="E818" s="402" t="s">
        <v>983</v>
      </c>
      <c r="F818" s="403" t="s">
        <v>82</v>
      </c>
      <c r="G818" s="404">
        <v>35000</v>
      </c>
    </row>
    <row r="819" spans="1:7" s="2" customFormat="1">
      <c r="A819" s="400" t="s">
        <v>334</v>
      </c>
      <c r="B819" s="399">
        <v>18</v>
      </c>
      <c r="C819" s="401">
        <v>5</v>
      </c>
      <c r="D819" s="401">
        <v>2</v>
      </c>
      <c r="E819" s="402" t="s">
        <v>335</v>
      </c>
      <c r="F819" s="403" t="s">
        <v>584</v>
      </c>
      <c r="G819" s="404">
        <v>1820</v>
      </c>
    </row>
    <row r="820" spans="1:7" s="2" customFormat="1">
      <c r="A820" s="453" t="s">
        <v>558</v>
      </c>
      <c r="B820" s="454">
        <v>18</v>
      </c>
      <c r="C820" s="455">
        <v>5</v>
      </c>
      <c r="D820" s="455">
        <v>2</v>
      </c>
      <c r="E820" s="456" t="s">
        <v>337</v>
      </c>
      <c r="F820" s="457" t="s">
        <v>584</v>
      </c>
      <c r="G820" s="458">
        <v>1500</v>
      </c>
    </row>
    <row r="821" spans="1:7" s="9" customFormat="1">
      <c r="A821" s="400" t="s">
        <v>30</v>
      </c>
      <c r="B821" s="399">
        <v>18</v>
      </c>
      <c r="C821" s="401">
        <v>5</v>
      </c>
      <c r="D821" s="401">
        <v>2</v>
      </c>
      <c r="E821" s="402" t="s">
        <v>337</v>
      </c>
      <c r="F821" s="403" t="s">
        <v>4</v>
      </c>
      <c r="G821" s="404">
        <v>1500</v>
      </c>
    </row>
    <row r="822" spans="1:7" s="2" customFormat="1" ht="27.6">
      <c r="A822" s="400" t="s">
        <v>544</v>
      </c>
      <c r="B822" s="399">
        <v>18</v>
      </c>
      <c r="C822" s="401">
        <v>5</v>
      </c>
      <c r="D822" s="401">
        <v>2</v>
      </c>
      <c r="E822" s="402" t="s">
        <v>337</v>
      </c>
      <c r="F822" s="403" t="s">
        <v>10</v>
      </c>
      <c r="G822" s="404">
        <v>1500</v>
      </c>
    </row>
    <row r="823" spans="1:7" s="2" customFormat="1">
      <c r="A823" s="453" t="s">
        <v>628</v>
      </c>
      <c r="B823" s="454">
        <v>18</v>
      </c>
      <c r="C823" s="455">
        <v>5</v>
      </c>
      <c r="D823" s="455">
        <v>2</v>
      </c>
      <c r="E823" s="456" t="s">
        <v>627</v>
      </c>
      <c r="F823" s="457" t="s">
        <v>584</v>
      </c>
      <c r="G823" s="458">
        <v>320</v>
      </c>
    </row>
    <row r="824" spans="1:7" s="2" customFormat="1">
      <c r="A824" s="400" t="s">
        <v>524</v>
      </c>
      <c r="B824" s="399">
        <v>18</v>
      </c>
      <c r="C824" s="401">
        <v>5</v>
      </c>
      <c r="D824" s="401">
        <v>2</v>
      </c>
      <c r="E824" s="402" t="s">
        <v>627</v>
      </c>
      <c r="F824" s="403" t="s">
        <v>20</v>
      </c>
      <c r="G824" s="404">
        <v>320</v>
      </c>
    </row>
    <row r="825" spans="1:7" s="9" customFormat="1">
      <c r="A825" s="400" t="s">
        <v>36</v>
      </c>
      <c r="B825" s="399">
        <v>18</v>
      </c>
      <c r="C825" s="401">
        <v>5</v>
      </c>
      <c r="D825" s="401">
        <v>2</v>
      </c>
      <c r="E825" s="402" t="s">
        <v>627</v>
      </c>
      <c r="F825" s="403" t="s">
        <v>19</v>
      </c>
      <c r="G825" s="404">
        <v>320</v>
      </c>
    </row>
    <row r="826" spans="1:7" s="2" customFormat="1">
      <c r="A826" s="400" t="s">
        <v>177</v>
      </c>
      <c r="B826" s="399">
        <v>18</v>
      </c>
      <c r="C826" s="401">
        <v>5</v>
      </c>
      <c r="D826" s="401">
        <v>2</v>
      </c>
      <c r="E826" s="402" t="s">
        <v>339</v>
      </c>
      <c r="F826" s="403" t="s">
        <v>584</v>
      </c>
      <c r="G826" s="404">
        <v>16100</v>
      </c>
    </row>
    <row r="827" spans="1:7" s="9" customFormat="1" ht="41.4">
      <c r="A827" s="400" t="s">
        <v>340</v>
      </c>
      <c r="B827" s="399">
        <v>18</v>
      </c>
      <c r="C827" s="401">
        <v>5</v>
      </c>
      <c r="D827" s="401">
        <v>2</v>
      </c>
      <c r="E827" s="402" t="s">
        <v>341</v>
      </c>
      <c r="F827" s="403" t="s">
        <v>584</v>
      </c>
      <c r="G827" s="404">
        <v>16100</v>
      </c>
    </row>
    <row r="828" spans="1:7" s="2" customFormat="1">
      <c r="A828" s="453" t="s">
        <v>120</v>
      </c>
      <c r="B828" s="454">
        <v>18</v>
      </c>
      <c r="C828" s="455">
        <v>5</v>
      </c>
      <c r="D828" s="455">
        <v>2</v>
      </c>
      <c r="E828" s="456" t="s">
        <v>342</v>
      </c>
      <c r="F828" s="457" t="s">
        <v>584</v>
      </c>
      <c r="G828" s="458">
        <v>16100</v>
      </c>
    </row>
    <row r="829" spans="1:7" s="9" customFormat="1">
      <c r="A829" s="400" t="s">
        <v>85</v>
      </c>
      <c r="B829" s="399">
        <v>18</v>
      </c>
      <c r="C829" s="401">
        <v>5</v>
      </c>
      <c r="D829" s="401">
        <v>2</v>
      </c>
      <c r="E829" s="402" t="s">
        <v>342</v>
      </c>
      <c r="F829" s="403" t="s">
        <v>84</v>
      </c>
      <c r="G829" s="404">
        <v>16100</v>
      </c>
    </row>
    <row r="830" spans="1:7" s="9" customFormat="1">
      <c r="A830" s="400" t="s">
        <v>83</v>
      </c>
      <c r="B830" s="399">
        <v>18</v>
      </c>
      <c r="C830" s="401">
        <v>5</v>
      </c>
      <c r="D830" s="401">
        <v>2</v>
      </c>
      <c r="E830" s="402" t="s">
        <v>342</v>
      </c>
      <c r="F830" s="403" t="s">
        <v>82</v>
      </c>
      <c r="G830" s="404">
        <v>16100</v>
      </c>
    </row>
    <row r="831" spans="1:7" s="2" customFormat="1" ht="27.6">
      <c r="A831" s="400" t="s">
        <v>219</v>
      </c>
      <c r="B831" s="399">
        <v>18</v>
      </c>
      <c r="C831" s="401">
        <v>5</v>
      </c>
      <c r="D831" s="401">
        <v>2</v>
      </c>
      <c r="E831" s="402" t="s">
        <v>220</v>
      </c>
      <c r="F831" s="403" t="s">
        <v>584</v>
      </c>
      <c r="G831" s="404">
        <v>550</v>
      </c>
    </row>
    <row r="832" spans="1:7" s="2" customFormat="1" ht="27.6">
      <c r="A832" s="400" t="s">
        <v>343</v>
      </c>
      <c r="B832" s="399">
        <v>18</v>
      </c>
      <c r="C832" s="401">
        <v>5</v>
      </c>
      <c r="D832" s="401">
        <v>2</v>
      </c>
      <c r="E832" s="402" t="s">
        <v>344</v>
      </c>
      <c r="F832" s="403" t="s">
        <v>584</v>
      </c>
      <c r="G832" s="404">
        <v>550</v>
      </c>
    </row>
    <row r="833" spans="1:7" s="2" customFormat="1" ht="27.6">
      <c r="A833" s="453" t="s">
        <v>345</v>
      </c>
      <c r="B833" s="454">
        <v>18</v>
      </c>
      <c r="C833" s="455">
        <v>5</v>
      </c>
      <c r="D833" s="455">
        <v>2</v>
      </c>
      <c r="E833" s="456" t="s">
        <v>346</v>
      </c>
      <c r="F833" s="457" t="s">
        <v>584</v>
      </c>
      <c r="G833" s="458">
        <v>550</v>
      </c>
    </row>
    <row r="834" spans="1:7" s="2" customFormat="1">
      <c r="A834" s="400" t="s">
        <v>524</v>
      </c>
      <c r="B834" s="399">
        <v>18</v>
      </c>
      <c r="C834" s="401">
        <v>5</v>
      </c>
      <c r="D834" s="401">
        <v>2</v>
      </c>
      <c r="E834" s="402" t="s">
        <v>346</v>
      </c>
      <c r="F834" s="403" t="s">
        <v>20</v>
      </c>
      <c r="G834" s="404">
        <v>550</v>
      </c>
    </row>
    <row r="835" spans="1:7" s="2" customFormat="1">
      <c r="A835" s="400" t="s">
        <v>36</v>
      </c>
      <c r="B835" s="399">
        <v>18</v>
      </c>
      <c r="C835" s="401">
        <v>5</v>
      </c>
      <c r="D835" s="401">
        <v>2</v>
      </c>
      <c r="E835" s="402" t="s">
        <v>346</v>
      </c>
      <c r="F835" s="403" t="s">
        <v>19</v>
      </c>
      <c r="G835" s="404">
        <v>550</v>
      </c>
    </row>
    <row r="836" spans="1:7" s="9" customFormat="1">
      <c r="A836" s="400" t="s">
        <v>86</v>
      </c>
      <c r="B836" s="399">
        <v>18</v>
      </c>
      <c r="C836" s="401">
        <v>5</v>
      </c>
      <c r="D836" s="401">
        <v>2</v>
      </c>
      <c r="E836" s="402" t="s">
        <v>258</v>
      </c>
      <c r="F836" s="403" t="s">
        <v>584</v>
      </c>
      <c r="G836" s="404">
        <v>30</v>
      </c>
    </row>
    <row r="837" spans="1:7" s="2" customFormat="1">
      <c r="A837" s="453" t="s">
        <v>1055</v>
      </c>
      <c r="B837" s="454">
        <v>18</v>
      </c>
      <c r="C837" s="455">
        <v>5</v>
      </c>
      <c r="D837" s="455">
        <v>2</v>
      </c>
      <c r="E837" s="456" t="s">
        <v>1056</v>
      </c>
      <c r="F837" s="457" t="s">
        <v>584</v>
      </c>
      <c r="G837" s="458">
        <v>30</v>
      </c>
    </row>
    <row r="838" spans="1:7" s="2" customFormat="1">
      <c r="A838" s="400" t="s">
        <v>30</v>
      </c>
      <c r="B838" s="399">
        <v>18</v>
      </c>
      <c r="C838" s="401">
        <v>5</v>
      </c>
      <c r="D838" s="401">
        <v>2</v>
      </c>
      <c r="E838" s="402" t="s">
        <v>1056</v>
      </c>
      <c r="F838" s="403" t="s">
        <v>4</v>
      </c>
      <c r="G838" s="404">
        <v>30</v>
      </c>
    </row>
    <row r="839" spans="1:7" s="2" customFormat="1">
      <c r="A839" s="400" t="s">
        <v>29</v>
      </c>
      <c r="B839" s="399">
        <v>18</v>
      </c>
      <c r="C839" s="401">
        <v>5</v>
      </c>
      <c r="D839" s="401">
        <v>2</v>
      </c>
      <c r="E839" s="402" t="s">
        <v>1056</v>
      </c>
      <c r="F839" s="403" t="s">
        <v>28</v>
      </c>
      <c r="G839" s="404">
        <v>30</v>
      </c>
    </row>
    <row r="840" spans="1:7" s="2" customFormat="1" ht="27" customHeight="1">
      <c r="A840" s="447" t="s">
        <v>121</v>
      </c>
      <c r="B840" s="448">
        <v>18</v>
      </c>
      <c r="C840" s="449">
        <v>5</v>
      </c>
      <c r="D840" s="449">
        <v>3</v>
      </c>
      <c r="E840" s="450" t="s">
        <v>584</v>
      </c>
      <c r="F840" s="451" t="s">
        <v>584</v>
      </c>
      <c r="G840" s="452">
        <v>15991</v>
      </c>
    </row>
    <row r="841" spans="1:7" s="9" customFormat="1" ht="27.6">
      <c r="A841" s="400" t="s">
        <v>116</v>
      </c>
      <c r="B841" s="399">
        <v>18</v>
      </c>
      <c r="C841" s="401">
        <v>5</v>
      </c>
      <c r="D841" s="401">
        <v>3</v>
      </c>
      <c r="E841" s="402" t="s">
        <v>328</v>
      </c>
      <c r="F841" s="403" t="s">
        <v>584</v>
      </c>
      <c r="G841" s="404">
        <v>5800</v>
      </c>
    </row>
    <row r="842" spans="1:7" s="2" customFormat="1">
      <c r="A842" s="400" t="s">
        <v>559</v>
      </c>
      <c r="B842" s="399">
        <v>18</v>
      </c>
      <c r="C842" s="401">
        <v>5</v>
      </c>
      <c r="D842" s="401">
        <v>3</v>
      </c>
      <c r="E842" s="402" t="s">
        <v>347</v>
      </c>
      <c r="F842" s="403" t="s">
        <v>584</v>
      </c>
      <c r="G842" s="404">
        <v>5800</v>
      </c>
    </row>
    <row r="843" spans="1:7" s="2" customFormat="1" ht="27.6">
      <c r="A843" s="400" t="s">
        <v>348</v>
      </c>
      <c r="B843" s="399">
        <v>18</v>
      </c>
      <c r="C843" s="401">
        <v>5</v>
      </c>
      <c r="D843" s="401">
        <v>3</v>
      </c>
      <c r="E843" s="402" t="s">
        <v>630</v>
      </c>
      <c r="F843" s="403" t="s">
        <v>584</v>
      </c>
      <c r="G843" s="404">
        <v>4273</v>
      </c>
    </row>
    <row r="844" spans="1:7" s="2" customFormat="1">
      <c r="A844" s="453" t="s">
        <v>350</v>
      </c>
      <c r="B844" s="454">
        <v>18</v>
      </c>
      <c r="C844" s="455">
        <v>5</v>
      </c>
      <c r="D844" s="455">
        <v>3</v>
      </c>
      <c r="E844" s="456" t="s">
        <v>631</v>
      </c>
      <c r="F844" s="457" t="s">
        <v>584</v>
      </c>
      <c r="G844" s="458">
        <v>3255</v>
      </c>
    </row>
    <row r="845" spans="1:7" s="9" customFormat="1">
      <c r="A845" s="400" t="s">
        <v>524</v>
      </c>
      <c r="B845" s="399">
        <v>18</v>
      </c>
      <c r="C845" s="401">
        <v>5</v>
      </c>
      <c r="D845" s="401">
        <v>3</v>
      </c>
      <c r="E845" s="402" t="s">
        <v>631</v>
      </c>
      <c r="F845" s="403" t="s">
        <v>20</v>
      </c>
      <c r="G845" s="404">
        <v>3255</v>
      </c>
    </row>
    <row r="846" spans="1:7" s="2" customFormat="1" ht="13.95" customHeight="1">
      <c r="A846" s="400" t="s">
        <v>36</v>
      </c>
      <c r="B846" s="399">
        <v>18</v>
      </c>
      <c r="C846" s="401">
        <v>5</v>
      </c>
      <c r="D846" s="401">
        <v>3</v>
      </c>
      <c r="E846" s="402" t="s">
        <v>631</v>
      </c>
      <c r="F846" s="403" t="s">
        <v>19</v>
      </c>
      <c r="G846" s="404">
        <v>3255</v>
      </c>
    </row>
    <row r="847" spans="1:7" s="2" customFormat="1" ht="27.6">
      <c r="A847" s="453" t="s">
        <v>351</v>
      </c>
      <c r="B847" s="454">
        <v>18</v>
      </c>
      <c r="C847" s="455">
        <v>5</v>
      </c>
      <c r="D847" s="455">
        <v>3</v>
      </c>
      <c r="E847" s="456" t="s">
        <v>632</v>
      </c>
      <c r="F847" s="457" t="s">
        <v>584</v>
      </c>
      <c r="G847" s="458">
        <v>1018</v>
      </c>
    </row>
    <row r="848" spans="1:7" s="9" customFormat="1">
      <c r="A848" s="400" t="s">
        <v>524</v>
      </c>
      <c r="B848" s="399">
        <v>18</v>
      </c>
      <c r="C848" s="401">
        <v>5</v>
      </c>
      <c r="D848" s="401">
        <v>3</v>
      </c>
      <c r="E848" s="402" t="s">
        <v>632</v>
      </c>
      <c r="F848" s="403" t="s">
        <v>20</v>
      </c>
      <c r="G848" s="404">
        <v>1018</v>
      </c>
    </row>
    <row r="849" spans="1:7" s="2" customFormat="1">
      <c r="A849" s="400" t="s">
        <v>36</v>
      </c>
      <c r="B849" s="399">
        <v>18</v>
      </c>
      <c r="C849" s="401">
        <v>5</v>
      </c>
      <c r="D849" s="401">
        <v>3</v>
      </c>
      <c r="E849" s="402" t="s">
        <v>632</v>
      </c>
      <c r="F849" s="403" t="s">
        <v>19</v>
      </c>
      <c r="G849" s="404">
        <v>1018</v>
      </c>
    </row>
    <row r="850" spans="1:7" s="2" customFormat="1" ht="27.6">
      <c r="A850" s="400" t="s">
        <v>634</v>
      </c>
      <c r="B850" s="399">
        <v>18</v>
      </c>
      <c r="C850" s="401">
        <v>5</v>
      </c>
      <c r="D850" s="401">
        <v>3</v>
      </c>
      <c r="E850" s="402" t="s">
        <v>349</v>
      </c>
      <c r="F850" s="403" t="s">
        <v>584</v>
      </c>
      <c r="G850" s="404">
        <v>1527</v>
      </c>
    </row>
    <row r="851" spans="1:7" s="2" customFormat="1">
      <c r="A851" s="453" t="s">
        <v>635</v>
      </c>
      <c r="B851" s="454">
        <v>18</v>
      </c>
      <c r="C851" s="455">
        <v>5</v>
      </c>
      <c r="D851" s="455">
        <v>3</v>
      </c>
      <c r="E851" s="456" t="s">
        <v>633</v>
      </c>
      <c r="F851" s="457" t="s">
        <v>584</v>
      </c>
      <c r="G851" s="458">
        <v>1527</v>
      </c>
    </row>
    <row r="852" spans="1:7" s="2" customFormat="1" ht="18.75" customHeight="1">
      <c r="A852" s="400" t="s">
        <v>524</v>
      </c>
      <c r="B852" s="399">
        <v>18</v>
      </c>
      <c r="C852" s="401">
        <v>5</v>
      </c>
      <c r="D852" s="401">
        <v>3</v>
      </c>
      <c r="E852" s="402" t="s">
        <v>633</v>
      </c>
      <c r="F852" s="403" t="s">
        <v>20</v>
      </c>
      <c r="G852" s="404">
        <v>1527</v>
      </c>
    </row>
    <row r="853" spans="1:7" s="2" customFormat="1">
      <c r="A853" s="400" t="s">
        <v>36</v>
      </c>
      <c r="B853" s="399">
        <v>18</v>
      </c>
      <c r="C853" s="401">
        <v>5</v>
      </c>
      <c r="D853" s="401">
        <v>3</v>
      </c>
      <c r="E853" s="402" t="s">
        <v>633</v>
      </c>
      <c r="F853" s="403" t="s">
        <v>19</v>
      </c>
      <c r="G853" s="404">
        <v>1527</v>
      </c>
    </row>
    <row r="854" spans="1:7" s="2" customFormat="1">
      <c r="A854" s="400" t="s">
        <v>163</v>
      </c>
      <c r="B854" s="399">
        <v>18</v>
      </c>
      <c r="C854" s="401">
        <v>5</v>
      </c>
      <c r="D854" s="401">
        <v>3</v>
      </c>
      <c r="E854" s="402" t="s">
        <v>235</v>
      </c>
      <c r="F854" s="403" t="s">
        <v>584</v>
      </c>
      <c r="G854" s="404">
        <v>10191</v>
      </c>
    </row>
    <row r="855" spans="1:7" s="9" customFormat="1" ht="27.6">
      <c r="A855" s="400" t="s">
        <v>164</v>
      </c>
      <c r="B855" s="399">
        <v>18</v>
      </c>
      <c r="C855" s="401">
        <v>5</v>
      </c>
      <c r="D855" s="401">
        <v>3</v>
      </c>
      <c r="E855" s="402" t="s">
        <v>280</v>
      </c>
      <c r="F855" s="403" t="s">
        <v>584</v>
      </c>
      <c r="G855" s="404">
        <v>10191</v>
      </c>
    </row>
    <row r="856" spans="1:7" s="9" customFormat="1">
      <c r="A856" s="400" t="s">
        <v>352</v>
      </c>
      <c r="B856" s="399">
        <v>18</v>
      </c>
      <c r="C856" s="401">
        <v>5</v>
      </c>
      <c r="D856" s="401">
        <v>3</v>
      </c>
      <c r="E856" s="402" t="s">
        <v>353</v>
      </c>
      <c r="F856" s="403" t="s">
        <v>584</v>
      </c>
      <c r="G856" s="404">
        <v>10191</v>
      </c>
    </row>
    <row r="857" spans="1:7" s="2" customFormat="1">
      <c r="A857" s="453" t="s">
        <v>185</v>
      </c>
      <c r="B857" s="454">
        <v>18</v>
      </c>
      <c r="C857" s="455">
        <v>5</v>
      </c>
      <c r="D857" s="455">
        <v>3</v>
      </c>
      <c r="E857" s="456" t="s">
        <v>354</v>
      </c>
      <c r="F857" s="457" t="s">
        <v>584</v>
      </c>
      <c r="G857" s="458">
        <v>4600</v>
      </c>
    </row>
    <row r="858" spans="1:7" s="2" customFormat="1">
      <c r="A858" s="400" t="s">
        <v>524</v>
      </c>
      <c r="B858" s="399">
        <v>18</v>
      </c>
      <c r="C858" s="401">
        <v>5</v>
      </c>
      <c r="D858" s="401">
        <v>3</v>
      </c>
      <c r="E858" s="402" t="s">
        <v>354</v>
      </c>
      <c r="F858" s="403" t="s">
        <v>20</v>
      </c>
      <c r="G858" s="404">
        <v>4600</v>
      </c>
    </row>
    <row r="859" spans="1:7" s="2" customFormat="1">
      <c r="A859" s="400" t="s">
        <v>36</v>
      </c>
      <c r="B859" s="399">
        <v>18</v>
      </c>
      <c r="C859" s="401">
        <v>5</v>
      </c>
      <c r="D859" s="401">
        <v>3</v>
      </c>
      <c r="E859" s="402" t="s">
        <v>354</v>
      </c>
      <c r="F859" s="403" t="s">
        <v>19</v>
      </c>
      <c r="G859" s="404">
        <v>4600</v>
      </c>
    </row>
    <row r="860" spans="1:7" s="2" customFormat="1">
      <c r="A860" s="453" t="s">
        <v>186</v>
      </c>
      <c r="B860" s="454">
        <v>18</v>
      </c>
      <c r="C860" s="455">
        <v>5</v>
      </c>
      <c r="D860" s="455">
        <v>3</v>
      </c>
      <c r="E860" s="456" t="s">
        <v>355</v>
      </c>
      <c r="F860" s="457" t="s">
        <v>584</v>
      </c>
      <c r="G860" s="458">
        <v>600</v>
      </c>
    </row>
    <row r="861" spans="1:7" s="9" customFormat="1">
      <c r="A861" s="400" t="s">
        <v>524</v>
      </c>
      <c r="B861" s="399">
        <v>18</v>
      </c>
      <c r="C861" s="401">
        <v>5</v>
      </c>
      <c r="D861" s="401">
        <v>3</v>
      </c>
      <c r="E861" s="402" t="s">
        <v>355</v>
      </c>
      <c r="F861" s="403" t="s">
        <v>20</v>
      </c>
      <c r="G861" s="404">
        <v>600</v>
      </c>
    </row>
    <row r="862" spans="1:7" s="2" customFormat="1">
      <c r="A862" s="400" t="s">
        <v>36</v>
      </c>
      <c r="B862" s="399">
        <v>18</v>
      </c>
      <c r="C862" s="401">
        <v>5</v>
      </c>
      <c r="D862" s="401">
        <v>3</v>
      </c>
      <c r="E862" s="402" t="s">
        <v>355</v>
      </c>
      <c r="F862" s="403" t="s">
        <v>19</v>
      </c>
      <c r="G862" s="404">
        <v>600</v>
      </c>
    </row>
    <row r="863" spans="1:7" s="2" customFormat="1" ht="27.6">
      <c r="A863" s="453" t="s">
        <v>356</v>
      </c>
      <c r="B863" s="454">
        <v>18</v>
      </c>
      <c r="C863" s="455">
        <v>5</v>
      </c>
      <c r="D863" s="455">
        <v>3</v>
      </c>
      <c r="E863" s="456" t="s">
        <v>357</v>
      </c>
      <c r="F863" s="457" t="s">
        <v>584</v>
      </c>
      <c r="G863" s="458">
        <v>300</v>
      </c>
    </row>
    <row r="864" spans="1:7" s="9" customFormat="1">
      <c r="A864" s="400" t="s">
        <v>524</v>
      </c>
      <c r="B864" s="399">
        <v>18</v>
      </c>
      <c r="C864" s="401">
        <v>5</v>
      </c>
      <c r="D864" s="401">
        <v>3</v>
      </c>
      <c r="E864" s="402" t="s">
        <v>357</v>
      </c>
      <c r="F864" s="403" t="s">
        <v>20</v>
      </c>
      <c r="G864" s="404">
        <v>300</v>
      </c>
    </row>
    <row r="865" spans="1:7" s="2" customFormat="1">
      <c r="A865" s="400" t="s">
        <v>36</v>
      </c>
      <c r="B865" s="399">
        <v>18</v>
      </c>
      <c r="C865" s="401">
        <v>5</v>
      </c>
      <c r="D865" s="401">
        <v>3</v>
      </c>
      <c r="E865" s="402" t="s">
        <v>357</v>
      </c>
      <c r="F865" s="403" t="s">
        <v>19</v>
      </c>
      <c r="G865" s="404">
        <v>300</v>
      </c>
    </row>
    <row r="866" spans="1:7" s="2" customFormat="1">
      <c r="A866" s="453" t="s">
        <v>502</v>
      </c>
      <c r="B866" s="454">
        <v>18</v>
      </c>
      <c r="C866" s="455">
        <v>5</v>
      </c>
      <c r="D866" s="455">
        <v>3</v>
      </c>
      <c r="E866" s="456" t="s">
        <v>358</v>
      </c>
      <c r="F866" s="457" t="s">
        <v>584</v>
      </c>
      <c r="G866" s="458">
        <v>3891</v>
      </c>
    </row>
    <row r="867" spans="1:7" s="2" customFormat="1" ht="52.8" customHeight="1">
      <c r="A867" s="400" t="s">
        <v>34</v>
      </c>
      <c r="B867" s="399">
        <v>18</v>
      </c>
      <c r="C867" s="401">
        <v>5</v>
      </c>
      <c r="D867" s="401">
        <v>3</v>
      </c>
      <c r="E867" s="402" t="s">
        <v>358</v>
      </c>
      <c r="F867" s="403" t="s">
        <v>33</v>
      </c>
      <c r="G867" s="404">
        <v>3891</v>
      </c>
    </row>
    <row r="868" spans="1:7" s="9" customFormat="1">
      <c r="A868" s="400" t="s">
        <v>32</v>
      </c>
      <c r="B868" s="399">
        <v>18</v>
      </c>
      <c r="C868" s="401">
        <v>5</v>
      </c>
      <c r="D868" s="401">
        <v>3</v>
      </c>
      <c r="E868" s="402" t="s">
        <v>358</v>
      </c>
      <c r="F868" s="403" t="s">
        <v>31</v>
      </c>
      <c r="G868" s="404">
        <v>3891</v>
      </c>
    </row>
    <row r="869" spans="1:7" s="2" customFormat="1">
      <c r="A869" s="453" t="s">
        <v>35</v>
      </c>
      <c r="B869" s="454">
        <v>18</v>
      </c>
      <c r="C869" s="455">
        <v>5</v>
      </c>
      <c r="D869" s="455">
        <v>3</v>
      </c>
      <c r="E869" s="456" t="s">
        <v>359</v>
      </c>
      <c r="F869" s="457" t="s">
        <v>584</v>
      </c>
      <c r="G869" s="458">
        <v>800</v>
      </c>
    </row>
    <row r="870" spans="1:7" s="2" customFormat="1">
      <c r="A870" s="400" t="s">
        <v>524</v>
      </c>
      <c r="B870" s="399">
        <v>18</v>
      </c>
      <c r="C870" s="401">
        <v>5</v>
      </c>
      <c r="D870" s="401">
        <v>3</v>
      </c>
      <c r="E870" s="402" t="s">
        <v>359</v>
      </c>
      <c r="F870" s="403" t="s">
        <v>20</v>
      </c>
      <c r="G870" s="404">
        <v>600</v>
      </c>
    </row>
    <row r="871" spans="1:7" s="2" customFormat="1">
      <c r="A871" s="400" t="s">
        <v>36</v>
      </c>
      <c r="B871" s="399">
        <v>18</v>
      </c>
      <c r="C871" s="401">
        <v>5</v>
      </c>
      <c r="D871" s="401">
        <v>3</v>
      </c>
      <c r="E871" s="402" t="s">
        <v>359</v>
      </c>
      <c r="F871" s="403" t="s">
        <v>19</v>
      </c>
      <c r="G871" s="404">
        <v>600</v>
      </c>
    </row>
    <row r="872" spans="1:7" s="2" customFormat="1">
      <c r="A872" s="400" t="s">
        <v>30</v>
      </c>
      <c r="B872" s="399">
        <v>18</v>
      </c>
      <c r="C872" s="401">
        <v>5</v>
      </c>
      <c r="D872" s="401">
        <v>3</v>
      </c>
      <c r="E872" s="402" t="s">
        <v>359</v>
      </c>
      <c r="F872" s="403" t="s">
        <v>4</v>
      </c>
      <c r="G872" s="404">
        <v>200</v>
      </c>
    </row>
    <row r="873" spans="1:7" s="2" customFormat="1">
      <c r="A873" s="400" t="s">
        <v>29</v>
      </c>
      <c r="B873" s="399">
        <v>18</v>
      </c>
      <c r="C873" s="401">
        <v>5</v>
      </c>
      <c r="D873" s="401">
        <v>3</v>
      </c>
      <c r="E873" s="402" t="s">
        <v>359</v>
      </c>
      <c r="F873" s="403" t="s">
        <v>28</v>
      </c>
      <c r="G873" s="404">
        <v>200</v>
      </c>
    </row>
    <row r="874" spans="1:7" s="9" customFormat="1">
      <c r="A874" s="441" t="s">
        <v>122</v>
      </c>
      <c r="B874" s="442">
        <v>18</v>
      </c>
      <c r="C874" s="443">
        <v>6</v>
      </c>
      <c r="D874" s="443">
        <v>0</v>
      </c>
      <c r="E874" s="444" t="s">
        <v>584</v>
      </c>
      <c r="F874" s="445" t="s">
        <v>584</v>
      </c>
      <c r="G874" s="446">
        <v>17000</v>
      </c>
    </row>
    <row r="875" spans="1:7" s="2" customFormat="1">
      <c r="A875" s="447" t="s">
        <v>123</v>
      </c>
      <c r="B875" s="448">
        <v>18</v>
      </c>
      <c r="C875" s="449">
        <v>6</v>
      </c>
      <c r="D875" s="449">
        <v>2</v>
      </c>
      <c r="E875" s="450" t="s">
        <v>584</v>
      </c>
      <c r="F875" s="451" t="s">
        <v>584</v>
      </c>
      <c r="G875" s="452">
        <v>15153.3</v>
      </c>
    </row>
    <row r="876" spans="1:7" s="9" customFormat="1" ht="27.6">
      <c r="A876" s="400" t="s">
        <v>124</v>
      </c>
      <c r="B876" s="399">
        <v>18</v>
      </c>
      <c r="C876" s="401">
        <v>6</v>
      </c>
      <c r="D876" s="401">
        <v>2</v>
      </c>
      <c r="E876" s="402" t="s">
        <v>360</v>
      </c>
      <c r="F876" s="403" t="s">
        <v>584</v>
      </c>
      <c r="G876" s="404">
        <v>15153.3</v>
      </c>
    </row>
    <row r="877" spans="1:7" s="9" customFormat="1" ht="27.6">
      <c r="A877" s="400" t="s">
        <v>361</v>
      </c>
      <c r="B877" s="399">
        <v>18</v>
      </c>
      <c r="C877" s="401">
        <v>6</v>
      </c>
      <c r="D877" s="401">
        <v>2</v>
      </c>
      <c r="E877" s="402" t="s">
        <v>362</v>
      </c>
      <c r="F877" s="403" t="s">
        <v>584</v>
      </c>
      <c r="G877" s="404">
        <v>15153.3</v>
      </c>
    </row>
    <row r="878" spans="1:7" s="9" customFormat="1">
      <c r="A878" s="453" t="s">
        <v>125</v>
      </c>
      <c r="B878" s="454">
        <v>18</v>
      </c>
      <c r="C878" s="455">
        <v>6</v>
      </c>
      <c r="D878" s="455">
        <v>2</v>
      </c>
      <c r="E878" s="456" t="s">
        <v>363</v>
      </c>
      <c r="F878" s="457" t="s">
        <v>584</v>
      </c>
      <c r="G878" s="458">
        <v>3153.3</v>
      </c>
    </row>
    <row r="879" spans="1:7" s="9" customFormat="1">
      <c r="A879" s="400" t="s">
        <v>524</v>
      </c>
      <c r="B879" s="399">
        <v>18</v>
      </c>
      <c r="C879" s="401">
        <v>6</v>
      </c>
      <c r="D879" s="401">
        <v>2</v>
      </c>
      <c r="E879" s="402" t="s">
        <v>363</v>
      </c>
      <c r="F879" s="403" t="s">
        <v>20</v>
      </c>
      <c r="G879" s="404">
        <v>3153.3</v>
      </c>
    </row>
    <row r="880" spans="1:7" s="9" customFormat="1">
      <c r="A880" s="400" t="s">
        <v>36</v>
      </c>
      <c r="B880" s="399">
        <v>18</v>
      </c>
      <c r="C880" s="401">
        <v>6</v>
      </c>
      <c r="D880" s="401">
        <v>2</v>
      </c>
      <c r="E880" s="402" t="s">
        <v>363</v>
      </c>
      <c r="F880" s="403" t="s">
        <v>19</v>
      </c>
      <c r="G880" s="404">
        <v>3153.3</v>
      </c>
    </row>
    <row r="881" spans="1:7" s="9" customFormat="1">
      <c r="A881" s="453" t="s">
        <v>1112</v>
      </c>
      <c r="B881" s="454">
        <v>18</v>
      </c>
      <c r="C881" s="455">
        <v>6</v>
      </c>
      <c r="D881" s="455">
        <v>2</v>
      </c>
      <c r="E881" s="456" t="s">
        <v>1119</v>
      </c>
      <c r="F881" s="457" t="s">
        <v>584</v>
      </c>
      <c r="G881" s="458">
        <v>12000</v>
      </c>
    </row>
    <row r="882" spans="1:7" s="9" customFormat="1">
      <c r="A882" s="400" t="s">
        <v>524</v>
      </c>
      <c r="B882" s="399">
        <v>18</v>
      </c>
      <c r="C882" s="401">
        <v>6</v>
      </c>
      <c r="D882" s="401">
        <v>2</v>
      </c>
      <c r="E882" s="402" t="s">
        <v>1119</v>
      </c>
      <c r="F882" s="403" t="s">
        <v>20</v>
      </c>
      <c r="G882" s="404">
        <v>12000</v>
      </c>
    </row>
    <row r="883" spans="1:7" s="9" customFormat="1">
      <c r="A883" s="400" t="s">
        <v>36</v>
      </c>
      <c r="B883" s="399">
        <v>18</v>
      </c>
      <c r="C883" s="401">
        <v>6</v>
      </c>
      <c r="D883" s="401">
        <v>2</v>
      </c>
      <c r="E883" s="402" t="s">
        <v>1119</v>
      </c>
      <c r="F883" s="403" t="s">
        <v>19</v>
      </c>
      <c r="G883" s="404">
        <v>12000</v>
      </c>
    </row>
    <row r="884" spans="1:7" s="9" customFormat="1">
      <c r="A884" s="447" t="s">
        <v>126</v>
      </c>
      <c r="B884" s="448">
        <v>18</v>
      </c>
      <c r="C884" s="449">
        <v>6</v>
      </c>
      <c r="D884" s="449">
        <v>5</v>
      </c>
      <c r="E884" s="450" t="s">
        <v>584</v>
      </c>
      <c r="F884" s="451" t="s">
        <v>584</v>
      </c>
      <c r="G884" s="452">
        <v>1846.7</v>
      </c>
    </row>
    <row r="885" spans="1:7" s="2" customFormat="1" ht="27.6">
      <c r="A885" s="400" t="s">
        <v>124</v>
      </c>
      <c r="B885" s="399">
        <v>18</v>
      </c>
      <c r="C885" s="401">
        <v>6</v>
      </c>
      <c r="D885" s="401">
        <v>5</v>
      </c>
      <c r="E885" s="402" t="s">
        <v>360</v>
      </c>
      <c r="F885" s="403" t="s">
        <v>584</v>
      </c>
      <c r="G885" s="404">
        <v>1846.7</v>
      </c>
    </row>
    <row r="886" spans="1:7" s="2" customFormat="1" ht="27.6">
      <c r="A886" s="400" t="s">
        <v>364</v>
      </c>
      <c r="B886" s="399">
        <v>18</v>
      </c>
      <c r="C886" s="401">
        <v>6</v>
      </c>
      <c r="D886" s="401">
        <v>5</v>
      </c>
      <c r="E886" s="402" t="s">
        <v>365</v>
      </c>
      <c r="F886" s="403" t="s">
        <v>584</v>
      </c>
      <c r="G886" s="404">
        <v>115.2</v>
      </c>
    </row>
    <row r="887" spans="1:7" s="9" customFormat="1" ht="17.25" customHeight="1">
      <c r="A887" s="453" t="s">
        <v>127</v>
      </c>
      <c r="B887" s="454">
        <v>18</v>
      </c>
      <c r="C887" s="455">
        <v>6</v>
      </c>
      <c r="D887" s="455">
        <v>5</v>
      </c>
      <c r="E887" s="456" t="s">
        <v>366</v>
      </c>
      <c r="F887" s="457" t="s">
        <v>584</v>
      </c>
      <c r="G887" s="458">
        <v>72</v>
      </c>
    </row>
    <row r="888" spans="1:7" s="9" customFormat="1">
      <c r="A888" s="400" t="s">
        <v>524</v>
      </c>
      <c r="B888" s="399">
        <v>18</v>
      </c>
      <c r="C888" s="401">
        <v>6</v>
      </c>
      <c r="D888" s="401">
        <v>5</v>
      </c>
      <c r="E888" s="402" t="s">
        <v>366</v>
      </c>
      <c r="F888" s="403" t="s">
        <v>20</v>
      </c>
      <c r="G888" s="404">
        <v>72</v>
      </c>
    </row>
    <row r="889" spans="1:7" s="2" customFormat="1">
      <c r="A889" s="400" t="s">
        <v>36</v>
      </c>
      <c r="B889" s="399">
        <v>18</v>
      </c>
      <c r="C889" s="401">
        <v>6</v>
      </c>
      <c r="D889" s="401">
        <v>5</v>
      </c>
      <c r="E889" s="402" t="s">
        <v>366</v>
      </c>
      <c r="F889" s="403" t="s">
        <v>19</v>
      </c>
      <c r="G889" s="404">
        <v>72</v>
      </c>
    </row>
    <row r="890" spans="1:7" s="9" customFormat="1">
      <c r="A890" s="453" t="s">
        <v>128</v>
      </c>
      <c r="B890" s="454">
        <v>18</v>
      </c>
      <c r="C890" s="455">
        <v>6</v>
      </c>
      <c r="D890" s="455">
        <v>5</v>
      </c>
      <c r="E890" s="456" t="s">
        <v>367</v>
      </c>
      <c r="F890" s="457" t="s">
        <v>584</v>
      </c>
      <c r="G890" s="458">
        <v>43.2</v>
      </c>
    </row>
    <row r="891" spans="1:7" s="2" customFormat="1">
      <c r="A891" s="400" t="s">
        <v>524</v>
      </c>
      <c r="B891" s="399">
        <v>18</v>
      </c>
      <c r="C891" s="401">
        <v>6</v>
      </c>
      <c r="D891" s="401">
        <v>5</v>
      </c>
      <c r="E891" s="402" t="s">
        <v>367</v>
      </c>
      <c r="F891" s="403" t="s">
        <v>20</v>
      </c>
      <c r="G891" s="404">
        <v>43.2</v>
      </c>
    </row>
    <row r="892" spans="1:7" s="9" customFormat="1">
      <c r="A892" s="400" t="s">
        <v>36</v>
      </c>
      <c r="B892" s="399">
        <v>18</v>
      </c>
      <c r="C892" s="401">
        <v>6</v>
      </c>
      <c r="D892" s="401">
        <v>5</v>
      </c>
      <c r="E892" s="402" t="s">
        <v>367</v>
      </c>
      <c r="F892" s="403" t="s">
        <v>19</v>
      </c>
      <c r="G892" s="404">
        <v>43.2</v>
      </c>
    </row>
    <row r="893" spans="1:7" s="9" customFormat="1">
      <c r="A893" s="400" t="s">
        <v>368</v>
      </c>
      <c r="B893" s="399">
        <v>18</v>
      </c>
      <c r="C893" s="401">
        <v>6</v>
      </c>
      <c r="D893" s="401">
        <v>5</v>
      </c>
      <c r="E893" s="402" t="s">
        <v>369</v>
      </c>
      <c r="F893" s="403" t="s">
        <v>584</v>
      </c>
      <c r="G893" s="404">
        <v>431.5</v>
      </c>
    </row>
    <row r="894" spans="1:7" s="2" customFormat="1">
      <c r="A894" s="453" t="s">
        <v>129</v>
      </c>
      <c r="B894" s="454">
        <v>18</v>
      </c>
      <c r="C894" s="455">
        <v>6</v>
      </c>
      <c r="D894" s="455">
        <v>5</v>
      </c>
      <c r="E894" s="456" t="s">
        <v>370</v>
      </c>
      <c r="F894" s="457" t="s">
        <v>584</v>
      </c>
      <c r="G894" s="458">
        <v>431.5</v>
      </c>
    </row>
    <row r="895" spans="1:7" s="2" customFormat="1">
      <c r="A895" s="400" t="s">
        <v>524</v>
      </c>
      <c r="B895" s="399">
        <v>18</v>
      </c>
      <c r="C895" s="401">
        <v>6</v>
      </c>
      <c r="D895" s="401">
        <v>5</v>
      </c>
      <c r="E895" s="402" t="s">
        <v>370</v>
      </c>
      <c r="F895" s="403" t="s">
        <v>20</v>
      </c>
      <c r="G895" s="404">
        <v>431.5</v>
      </c>
    </row>
    <row r="896" spans="1:7" s="9" customFormat="1">
      <c r="A896" s="400" t="s">
        <v>36</v>
      </c>
      <c r="B896" s="399">
        <v>18</v>
      </c>
      <c r="C896" s="401">
        <v>6</v>
      </c>
      <c r="D896" s="401">
        <v>5</v>
      </c>
      <c r="E896" s="402" t="s">
        <v>370</v>
      </c>
      <c r="F896" s="403" t="s">
        <v>19</v>
      </c>
      <c r="G896" s="404">
        <v>431.5</v>
      </c>
    </row>
    <row r="897" spans="1:7" s="2" customFormat="1">
      <c r="A897" s="400" t="s">
        <v>371</v>
      </c>
      <c r="B897" s="399">
        <v>18</v>
      </c>
      <c r="C897" s="401">
        <v>6</v>
      </c>
      <c r="D897" s="401">
        <v>5</v>
      </c>
      <c r="E897" s="402" t="s">
        <v>372</v>
      </c>
      <c r="F897" s="403" t="s">
        <v>584</v>
      </c>
      <c r="G897" s="404">
        <v>1300</v>
      </c>
    </row>
    <row r="898" spans="1:7" s="2" customFormat="1">
      <c r="A898" s="453" t="s">
        <v>130</v>
      </c>
      <c r="B898" s="454">
        <v>18</v>
      </c>
      <c r="C898" s="455">
        <v>6</v>
      </c>
      <c r="D898" s="455">
        <v>5</v>
      </c>
      <c r="E898" s="456" t="s">
        <v>373</v>
      </c>
      <c r="F898" s="457" t="s">
        <v>584</v>
      </c>
      <c r="G898" s="458">
        <v>1300</v>
      </c>
    </row>
    <row r="899" spans="1:7" s="9" customFormat="1">
      <c r="A899" s="400" t="s">
        <v>524</v>
      </c>
      <c r="B899" s="399">
        <v>18</v>
      </c>
      <c r="C899" s="401">
        <v>6</v>
      </c>
      <c r="D899" s="401">
        <v>5</v>
      </c>
      <c r="E899" s="402" t="s">
        <v>373</v>
      </c>
      <c r="F899" s="403" t="s">
        <v>20</v>
      </c>
      <c r="G899" s="404">
        <v>1300</v>
      </c>
    </row>
    <row r="900" spans="1:7" s="2" customFormat="1">
      <c r="A900" s="400" t="s">
        <v>36</v>
      </c>
      <c r="B900" s="399">
        <v>18</v>
      </c>
      <c r="C900" s="401">
        <v>6</v>
      </c>
      <c r="D900" s="401">
        <v>5</v>
      </c>
      <c r="E900" s="402" t="s">
        <v>373</v>
      </c>
      <c r="F900" s="403" t="s">
        <v>19</v>
      </c>
      <c r="G900" s="404">
        <v>1300</v>
      </c>
    </row>
    <row r="901" spans="1:7" s="2" customFormat="1">
      <c r="A901" s="441" t="s">
        <v>75</v>
      </c>
      <c r="B901" s="442">
        <v>18</v>
      </c>
      <c r="C901" s="443">
        <v>7</v>
      </c>
      <c r="D901" s="443">
        <v>0</v>
      </c>
      <c r="E901" s="444" t="s">
        <v>584</v>
      </c>
      <c r="F901" s="445" t="s">
        <v>584</v>
      </c>
      <c r="G901" s="446">
        <v>116311.3</v>
      </c>
    </row>
    <row r="902" spans="1:7" s="9" customFormat="1">
      <c r="A902" s="447" t="s">
        <v>71</v>
      </c>
      <c r="B902" s="448">
        <v>18</v>
      </c>
      <c r="C902" s="449">
        <v>7</v>
      </c>
      <c r="D902" s="449">
        <v>1</v>
      </c>
      <c r="E902" s="450" t="s">
        <v>584</v>
      </c>
      <c r="F902" s="451" t="s">
        <v>584</v>
      </c>
      <c r="G902" s="452">
        <v>200</v>
      </c>
    </row>
    <row r="903" spans="1:7" s="2" customFormat="1">
      <c r="A903" s="400" t="s">
        <v>163</v>
      </c>
      <c r="B903" s="399">
        <v>18</v>
      </c>
      <c r="C903" s="401">
        <v>7</v>
      </c>
      <c r="D903" s="401">
        <v>1</v>
      </c>
      <c r="E903" s="402" t="s">
        <v>235</v>
      </c>
      <c r="F903" s="403" t="s">
        <v>584</v>
      </c>
      <c r="G903" s="404">
        <v>200</v>
      </c>
    </row>
    <row r="904" spans="1:7" s="2" customFormat="1">
      <c r="A904" s="400" t="s">
        <v>165</v>
      </c>
      <c r="B904" s="399">
        <v>18</v>
      </c>
      <c r="C904" s="401">
        <v>7</v>
      </c>
      <c r="D904" s="401">
        <v>1</v>
      </c>
      <c r="E904" s="402" t="s">
        <v>308</v>
      </c>
      <c r="F904" s="403" t="s">
        <v>584</v>
      </c>
      <c r="G904" s="404">
        <v>200</v>
      </c>
    </row>
    <row r="905" spans="1:7" s="2" customFormat="1" ht="26.4" customHeight="1">
      <c r="A905" s="400" t="s">
        <v>317</v>
      </c>
      <c r="B905" s="399">
        <v>18</v>
      </c>
      <c r="C905" s="401">
        <v>7</v>
      </c>
      <c r="D905" s="401">
        <v>1</v>
      </c>
      <c r="E905" s="402" t="s">
        <v>318</v>
      </c>
      <c r="F905" s="403" t="s">
        <v>584</v>
      </c>
      <c r="G905" s="404">
        <v>200</v>
      </c>
    </row>
    <row r="906" spans="1:7" s="2" customFormat="1" ht="41.4">
      <c r="A906" s="453" t="s">
        <v>504</v>
      </c>
      <c r="B906" s="454">
        <v>18</v>
      </c>
      <c r="C906" s="455">
        <v>7</v>
      </c>
      <c r="D906" s="455">
        <v>1</v>
      </c>
      <c r="E906" s="456" t="s">
        <v>321</v>
      </c>
      <c r="F906" s="457" t="s">
        <v>584</v>
      </c>
      <c r="G906" s="458">
        <v>200</v>
      </c>
    </row>
    <row r="907" spans="1:7" s="9" customFormat="1">
      <c r="A907" s="400" t="s">
        <v>30</v>
      </c>
      <c r="B907" s="399">
        <v>18</v>
      </c>
      <c r="C907" s="401">
        <v>7</v>
      </c>
      <c r="D907" s="401">
        <v>1</v>
      </c>
      <c r="E907" s="402" t="s">
        <v>321</v>
      </c>
      <c r="F907" s="403" t="s">
        <v>4</v>
      </c>
      <c r="G907" s="404">
        <v>200</v>
      </c>
    </row>
    <row r="908" spans="1:7" s="2" customFormat="1" ht="27.6">
      <c r="A908" s="400" t="s">
        <v>544</v>
      </c>
      <c r="B908" s="399">
        <v>18</v>
      </c>
      <c r="C908" s="401">
        <v>7</v>
      </c>
      <c r="D908" s="401">
        <v>1</v>
      </c>
      <c r="E908" s="402" t="s">
        <v>321</v>
      </c>
      <c r="F908" s="403" t="s">
        <v>10</v>
      </c>
      <c r="G908" s="404">
        <v>200</v>
      </c>
    </row>
    <row r="909" spans="1:7" s="2" customFormat="1">
      <c r="A909" s="453" t="s">
        <v>679</v>
      </c>
      <c r="B909" s="454">
        <v>18</v>
      </c>
      <c r="C909" s="455">
        <v>7</v>
      </c>
      <c r="D909" s="455">
        <v>3</v>
      </c>
      <c r="E909" s="456" t="s">
        <v>584</v>
      </c>
      <c r="F909" s="457" t="s">
        <v>584</v>
      </c>
      <c r="G909" s="458">
        <v>106978.7</v>
      </c>
    </row>
    <row r="910" spans="1:7" s="9" customFormat="1" ht="27.6">
      <c r="A910" s="400" t="s">
        <v>44</v>
      </c>
      <c r="B910" s="399">
        <v>18</v>
      </c>
      <c r="C910" s="401">
        <v>7</v>
      </c>
      <c r="D910" s="401">
        <v>3</v>
      </c>
      <c r="E910" s="402" t="s">
        <v>191</v>
      </c>
      <c r="F910" s="403" t="s">
        <v>584</v>
      </c>
      <c r="G910" s="404">
        <v>730</v>
      </c>
    </row>
    <row r="911" spans="1:7" s="9" customFormat="1">
      <c r="A911" s="400" t="s">
        <v>65</v>
      </c>
      <c r="B911" s="399">
        <v>18</v>
      </c>
      <c r="C911" s="401">
        <v>7</v>
      </c>
      <c r="D911" s="401">
        <v>3</v>
      </c>
      <c r="E911" s="402" t="s">
        <v>192</v>
      </c>
      <c r="F911" s="403" t="s">
        <v>584</v>
      </c>
      <c r="G911" s="404">
        <v>730</v>
      </c>
    </row>
    <row r="912" spans="1:7" s="2" customFormat="1" ht="41.4">
      <c r="A912" s="400" t="s">
        <v>193</v>
      </c>
      <c r="B912" s="399">
        <v>18</v>
      </c>
      <c r="C912" s="401">
        <v>7</v>
      </c>
      <c r="D912" s="401">
        <v>3</v>
      </c>
      <c r="E912" s="402" t="s">
        <v>194</v>
      </c>
      <c r="F912" s="403" t="s">
        <v>584</v>
      </c>
      <c r="G912" s="404">
        <v>300</v>
      </c>
    </row>
    <row r="913" spans="1:7" s="2" customFormat="1">
      <c r="A913" s="453" t="s">
        <v>495</v>
      </c>
      <c r="B913" s="454">
        <v>18</v>
      </c>
      <c r="C913" s="455">
        <v>7</v>
      </c>
      <c r="D913" s="455">
        <v>3</v>
      </c>
      <c r="E913" s="456" t="s">
        <v>395</v>
      </c>
      <c r="F913" s="457" t="s">
        <v>584</v>
      </c>
      <c r="G913" s="458">
        <v>300</v>
      </c>
    </row>
    <row r="914" spans="1:7" s="9" customFormat="1" ht="27.6">
      <c r="A914" s="400" t="s">
        <v>27</v>
      </c>
      <c r="B914" s="399">
        <v>18</v>
      </c>
      <c r="C914" s="401">
        <v>7</v>
      </c>
      <c r="D914" s="401">
        <v>3</v>
      </c>
      <c r="E914" s="402" t="s">
        <v>395</v>
      </c>
      <c r="F914" s="403" t="s">
        <v>5</v>
      </c>
      <c r="G914" s="404">
        <v>300</v>
      </c>
    </row>
    <row r="915" spans="1:7" s="9" customFormat="1">
      <c r="A915" s="400" t="s">
        <v>26</v>
      </c>
      <c r="B915" s="399">
        <v>18</v>
      </c>
      <c r="C915" s="401">
        <v>7</v>
      </c>
      <c r="D915" s="401">
        <v>3</v>
      </c>
      <c r="E915" s="402" t="s">
        <v>395</v>
      </c>
      <c r="F915" s="403" t="s">
        <v>6</v>
      </c>
      <c r="G915" s="404">
        <v>300</v>
      </c>
    </row>
    <row r="916" spans="1:7" s="9" customFormat="1">
      <c r="A916" s="400" t="s">
        <v>396</v>
      </c>
      <c r="B916" s="399">
        <v>18</v>
      </c>
      <c r="C916" s="401">
        <v>7</v>
      </c>
      <c r="D916" s="401">
        <v>3</v>
      </c>
      <c r="E916" s="402" t="s">
        <v>397</v>
      </c>
      <c r="F916" s="403" t="s">
        <v>584</v>
      </c>
      <c r="G916" s="404">
        <v>430</v>
      </c>
    </row>
    <row r="917" spans="1:7" s="9" customFormat="1">
      <c r="A917" s="453" t="s">
        <v>100</v>
      </c>
      <c r="B917" s="454">
        <v>18</v>
      </c>
      <c r="C917" s="455">
        <v>7</v>
      </c>
      <c r="D917" s="455">
        <v>3</v>
      </c>
      <c r="E917" s="456" t="s">
        <v>398</v>
      </c>
      <c r="F917" s="457" t="s">
        <v>584</v>
      </c>
      <c r="G917" s="458">
        <v>80</v>
      </c>
    </row>
    <row r="918" spans="1:7" s="9" customFormat="1" ht="27.6">
      <c r="A918" s="400" t="s">
        <v>27</v>
      </c>
      <c r="B918" s="399">
        <v>18</v>
      </c>
      <c r="C918" s="401">
        <v>7</v>
      </c>
      <c r="D918" s="401">
        <v>3</v>
      </c>
      <c r="E918" s="402" t="s">
        <v>398</v>
      </c>
      <c r="F918" s="403" t="s">
        <v>5</v>
      </c>
      <c r="G918" s="404">
        <v>80</v>
      </c>
    </row>
    <row r="919" spans="1:7" s="9" customFormat="1">
      <c r="A919" s="400" t="s">
        <v>26</v>
      </c>
      <c r="B919" s="399">
        <v>18</v>
      </c>
      <c r="C919" s="401">
        <v>7</v>
      </c>
      <c r="D919" s="401">
        <v>3</v>
      </c>
      <c r="E919" s="402" t="s">
        <v>398</v>
      </c>
      <c r="F919" s="403" t="s">
        <v>6</v>
      </c>
      <c r="G919" s="404">
        <v>80</v>
      </c>
    </row>
    <row r="920" spans="1:7" s="9" customFormat="1" ht="27.6">
      <c r="A920" s="453" t="s">
        <v>1059</v>
      </c>
      <c r="B920" s="454">
        <v>18</v>
      </c>
      <c r="C920" s="455">
        <v>7</v>
      </c>
      <c r="D920" s="455">
        <v>3</v>
      </c>
      <c r="E920" s="456" t="s">
        <v>399</v>
      </c>
      <c r="F920" s="457" t="s">
        <v>584</v>
      </c>
      <c r="G920" s="458">
        <v>350</v>
      </c>
    </row>
    <row r="921" spans="1:7" s="9" customFormat="1" ht="27.6">
      <c r="A921" s="400" t="s">
        <v>27</v>
      </c>
      <c r="B921" s="399">
        <v>18</v>
      </c>
      <c r="C921" s="401">
        <v>7</v>
      </c>
      <c r="D921" s="401">
        <v>3</v>
      </c>
      <c r="E921" s="402" t="s">
        <v>399</v>
      </c>
      <c r="F921" s="403" t="s">
        <v>5</v>
      </c>
      <c r="G921" s="404">
        <v>350</v>
      </c>
    </row>
    <row r="922" spans="1:7" s="9" customFormat="1">
      <c r="A922" s="400" t="s">
        <v>26</v>
      </c>
      <c r="B922" s="399">
        <v>18</v>
      </c>
      <c r="C922" s="401">
        <v>7</v>
      </c>
      <c r="D922" s="401">
        <v>3</v>
      </c>
      <c r="E922" s="402" t="s">
        <v>399</v>
      </c>
      <c r="F922" s="403" t="s">
        <v>6</v>
      </c>
      <c r="G922" s="404">
        <v>350</v>
      </c>
    </row>
    <row r="923" spans="1:7" s="9" customFormat="1" ht="27.6">
      <c r="A923" s="400" t="s">
        <v>23</v>
      </c>
      <c r="B923" s="399">
        <v>18</v>
      </c>
      <c r="C923" s="401">
        <v>7</v>
      </c>
      <c r="D923" s="401">
        <v>3</v>
      </c>
      <c r="E923" s="402" t="s">
        <v>199</v>
      </c>
      <c r="F923" s="403" t="s">
        <v>584</v>
      </c>
      <c r="G923" s="404">
        <v>106248.7</v>
      </c>
    </row>
    <row r="924" spans="1:7" s="2" customFormat="1" ht="27.6">
      <c r="A924" s="400" t="s">
        <v>42</v>
      </c>
      <c r="B924" s="399">
        <v>18</v>
      </c>
      <c r="C924" s="401">
        <v>7</v>
      </c>
      <c r="D924" s="401">
        <v>3</v>
      </c>
      <c r="E924" s="402" t="s">
        <v>412</v>
      </c>
      <c r="F924" s="403" t="s">
        <v>584</v>
      </c>
      <c r="G924" s="404">
        <v>106248.7</v>
      </c>
    </row>
    <row r="925" spans="1:7" s="2" customFormat="1" ht="55.2">
      <c r="A925" s="400" t="s">
        <v>535</v>
      </c>
      <c r="B925" s="399">
        <v>18</v>
      </c>
      <c r="C925" s="401">
        <v>7</v>
      </c>
      <c r="D925" s="401">
        <v>3</v>
      </c>
      <c r="E925" s="402" t="s">
        <v>445</v>
      </c>
      <c r="F925" s="403" t="s">
        <v>584</v>
      </c>
      <c r="G925" s="404">
        <v>106248.7</v>
      </c>
    </row>
    <row r="926" spans="1:7" s="9" customFormat="1">
      <c r="A926" s="453" t="s">
        <v>502</v>
      </c>
      <c r="B926" s="454">
        <v>18</v>
      </c>
      <c r="C926" s="455">
        <v>7</v>
      </c>
      <c r="D926" s="455">
        <v>3</v>
      </c>
      <c r="E926" s="456" t="s">
        <v>413</v>
      </c>
      <c r="F926" s="457" t="s">
        <v>584</v>
      </c>
      <c r="G926" s="458">
        <v>95473.600000000006</v>
      </c>
    </row>
    <row r="927" spans="1:7" s="2" customFormat="1" ht="27.6">
      <c r="A927" s="400" t="s">
        <v>27</v>
      </c>
      <c r="B927" s="399">
        <v>18</v>
      </c>
      <c r="C927" s="401">
        <v>7</v>
      </c>
      <c r="D927" s="401">
        <v>3</v>
      </c>
      <c r="E927" s="402" t="s">
        <v>413</v>
      </c>
      <c r="F927" s="403" t="s">
        <v>5</v>
      </c>
      <c r="G927" s="404">
        <v>95473.600000000006</v>
      </c>
    </row>
    <row r="928" spans="1:7" s="2" customFormat="1">
      <c r="A928" s="400" t="s">
        <v>26</v>
      </c>
      <c r="B928" s="399">
        <v>18</v>
      </c>
      <c r="C928" s="401">
        <v>7</v>
      </c>
      <c r="D928" s="401">
        <v>3</v>
      </c>
      <c r="E928" s="402" t="s">
        <v>413</v>
      </c>
      <c r="F928" s="403" t="s">
        <v>6</v>
      </c>
      <c r="G928" s="404">
        <v>77802.899999999994</v>
      </c>
    </row>
    <row r="929" spans="1:7" s="9" customFormat="1">
      <c r="A929" s="400" t="s">
        <v>41</v>
      </c>
      <c r="B929" s="399">
        <v>18</v>
      </c>
      <c r="C929" s="401">
        <v>7</v>
      </c>
      <c r="D929" s="401">
        <v>3</v>
      </c>
      <c r="E929" s="402" t="s">
        <v>413</v>
      </c>
      <c r="F929" s="403" t="s">
        <v>40</v>
      </c>
      <c r="G929" s="404">
        <v>17670.7</v>
      </c>
    </row>
    <row r="930" spans="1:7" s="2" customFormat="1">
      <c r="A930" s="453" t="s">
        <v>35</v>
      </c>
      <c r="B930" s="454">
        <v>18</v>
      </c>
      <c r="C930" s="455">
        <v>7</v>
      </c>
      <c r="D930" s="455">
        <v>3</v>
      </c>
      <c r="E930" s="456" t="s">
        <v>414</v>
      </c>
      <c r="F930" s="457" t="s">
        <v>584</v>
      </c>
      <c r="G930" s="458">
        <v>10675.1</v>
      </c>
    </row>
    <row r="931" spans="1:7" s="2" customFormat="1" ht="27.6">
      <c r="A931" s="400" t="s">
        <v>27</v>
      </c>
      <c r="B931" s="399">
        <v>18</v>
      </c>
      <c r="C931" s="401">
        <v>7</v>
      </c>
      <c r="D931" s="401">
        <v>3</v>
      </c>
      <c r="E931" s="402" t="s">
        <v>414</v>
      </c>
      <c r="F931" s="403" t="s">
        <v>5</v>
      </c>
      <c r="G931" s="404">
        <v>10675.1</v>
      </c>
    </row>
    <row r="932" spans="1:7" s="9" customFormat="1">
      <c r="A932" s="400" t="s">
        <v>26</v>
      </c>
      <c r="B932" s="399">
        <v>18</v>
      </c>
      <c r="C932" s="401">
        <v>7</v>
      </c>
      <c r="D932" s="401">
        <v>3</v>
      </c>
      <c r="E932" s="402" t="s">
        <v>414</v>
      </c>
      <c r="F932" s="403" t="s">
        <v>6</v>
      </c>
      <c r="G932" s="404">
        <v>10540.8</v>
      </c>
    </row>
    <row r="933" spans="1:7" s="9" customFormat="1">
      <c r="A933" s="400" t="s">
        <v>41</v>
      </c>
      <c r="B933" s="399">
        <v>18</v>
      </c>
      <c r="C933" s="401">
        <v>7</v>
      </c>
      <c r="D933" s="401">
        <v>3</v>
      </c>
      <c r="E933" s="402" t="s">
        <v>414</v>
      </c>
      <c r="F933" s="403" t="s">
        <v>40</v>
      </c>
      <c r="G933" s="404">
        <v>134.30000000000001</v>
      </c>
    </row>
    <row r="934" spans="1:7" s="2" customFormat="1" ht="25.8" customHeight="1">
      <c r="A934" s="453" t="s">
        <v>536</v>
      </c>
      <c r="B934" s="454">
        <v>18</v>
      </c>
      <c r="C934" s="455">
        <v>7</v>
      </c>
      <c r="D934" s="455">
        <v>3</v>
      </c>
      <c r="E934" s="456" t="s">
        <v>415</v>
      </c>
      <c r="F934" s="457" t="s">
        <v>584</v>
      </c>
      <c r="G934" s="458">
        <v>100</v>
      </c>
    </row>
    <row r="935" spans="1:7" s="9" customFormat="1" ht="18" customHeight="1">
      <c r="A935" s="400" t="s">
        <v>27</v>
      </c>
      <c r="B935" s="399">
        <v>18</v>
      </c>
      <c r="C935" s="401">
        <v>7</v>
      </c>
      <c r="D935" s="401">
        <v>3</v>
      </c>
      <c r="E935" s="402" t="s">
        <v>415</v>
      </c>
      <c r="F935" s="403" t="s">
        <v>5</v>
      </c>
      <c r="G935" s="404">
        <v>100</v>
      </c>
    </row>
    <row r="936" spans="1:7" s="2" customFormat="1">
      <c r="A936" s="400" t="s">
        <v>26</v>
      </c>
      <c r="B936" s="399">
        <v>18</v>
      </c>
      <c r="C936" s="401">
        <v>7</v>
      </c>
      <c r="D936" s="401">
        <v>3</v>
      </c>
      <c r="E936" s="402" t="s">
        <v>415</v>
      </c>
      <c r="F936" s="403" t="s">
        <v>6</v>
      </c>
      <c r="G936" s="404">
        <v>100</v>
      </c>
    </row>
    <row r="937" spans="1:7" s="2" customFormat="1">
      <c r="A937" s="447" t="s">
        <v>51</v>
      </c>
      <c r="B937" s="448">
        <v>18</v>
      </c>
      <c r="C937" s="449">
        <v>7</v>
      </c>
      <c r="D937" s="449">
        <v>5</v>
      </c>
      <c r="E937" s="450" t="s">
        <v>584</v>
      </c>
      <c r="F937" s="451" t="s">
        <v>584</v>
      </c>
      <c r="G937" s="452">
        <v>686</v>
      </c>
    </row>
    <row r="938" spans="1:7" s="2" customFormat="1">
      <c r="A938" s="400" t="s">
        <v>94</v>
      </c>
      <c r="B938" s="399">
        <v>18</v>
      </c>
      <c r="C938" s="401">
        <v>7</v>
      </c>
      <c r="D938" s="401">
        <v>5</v>
      </c>
      <c r="E938" s="402" t="s">
        <v>400</v>
      </c>
      <c r="F938" s="403" t="s">
        <v>584</v>
      </c>
      <c r="G938" s="404">
        <v>200</v>
      </c>
    </row>
    <row r="939" spans="1:7" s="9" customFormat="1" ht="27.6">
      <c r="A939" s="400" t="s">
        <v>101</v>
      </c>
      <c r="B939" s="399">
        <v>18</v>
      </c>
      <c r="C939" s="401">
        <v>7</v>
      </c>
      <c r="D939" s="401">
        <v>5</v>
      </c>
      <c r="E939" s="402" t="s">
        <v>452</v>
      </c>
      <c r="F939" s="403" t="s">
        <v>584</v>
      </c>
      <c r="G939" s="404">
        <v>50</v>
      </c>
    </row>
    <row r="940" spans="1:7" s="2" customFormat="1" ht="27.6">
      <c r="A940" s="400" t="s">
        <v>578</v>
      </c>
      <c r="B940" s="399">
        <v>18</v>
      </c>
      <c r="C940" s="401">
        <v>7</v>
      </c>
      <c r="D940" s="401">
        <v>5</v>
      </c>
      <c r="E940" s="402" t="s">
        <v>453</v>
      </c>
      <c r="F940" s="403" t="s">
        <v>584</v>
      </c>
      <c r="G940" s="404">
        <v>50</v>
      </c>
    </row>
    <row r="941" spans="1:7" s="9" customFormat="1" ht="27.6">
      <c r="A941" s="453" t="s">
        <v>48</v>
      </c>
      <c r="B941" s="454">
        <v>18</v>
      </c>
      <c r="C941" s="455">
        <v>7</v>
      </c>
      <c r="D941" s="455">
        <v>5</v>
      </c>
      <c r="E941" s="456" t="s">
        <v>690</v>
      </c>
      <c r="F941" s="457" t="s">
        <v>584</v>
      </c>
      <c r="G941" s="458">
        <v>50</v>
      </c>
    </row>
    <row r="942" spans="1:7" s="9" customFormat="1">
      <c r="A942" s="400" t="s">
        <v>524</v>
      </c>
      <c r="B942" s="399">
        <v>18</v>
      </c>
      <c r="C942" s="401">
        <v>7</v>
      </c>
      <c r="D942" s="401">
        <v>5</v>
      </c>
      <c r="E942" s="402" t="s">
        <v>690</v>
      </c>
      <c r="F942" s="403" t="s">
        <v>20</v>
      </c>
      <c r="G942" s="404">
        <v>50</v>
      </c>
    </row>
    <row r="943" spans="1:7" s="2" customFormat="1">
      <c r="A943" s="400" t="s">
        <v>36</v>
      </c>
      <c r="B943" s="399">
        <v>18</v>
      </c>
      <c r="C943" s="401">
        <v>7</v>
      </c>
      <c r="D943" s="401">
        <v>5</v>
      </c>
      <c r="E943" s="402" t="s">
        <v>690</v>
      </c>
      <c r="F943" s="403" t="s">
        <v>19</v>
      </c>
      <c r="G943" s="404">
        <v>50</v>
      </c>
    </row>
    <row r="944" spans="1:7" s="2" customFormat="1" ht="27.6">
      <c r="A944" s="400" t="s">
        <v>102</v>
      </c>
      <c r="B944" s="399">
        <v>18</v>
      </c>
      <c r="C944" s="401">
        <v>7</v>
      </c>
      <c r="D944" s="401">
        <v>5</v>
      </c>
      <c r="E944" s="402" t="s">
        <v>456</v>
      </c>
      <c r="F944" s="403" t="s">
        <v>584</v>
      </c>
      <c r="G944" s="404">
        <v>150</v>
      </c>
    </row>
    <row r="945" spans="1:7" s="2" customFormat="1" ht="27.6">
      <c r="A945" s="400" t="s">
        <v>499</v>
      </c>
      <c r="B945" s="399">
        <v>18</v>
      </c>
      <c r="C945" s="401">
        <v>7</v>
      </c>
      <c r="D945" s="401">
        <v>5</v>
      </c>
      <c r="E945" s="402" t="s">
        <v>457</v>
      </c>
      <c r="F945" s="403" t="s">
        <v>584</v>
      </c>
      <c r="G945" s="404">
        <v>150</v>
      </c>
    </row>
    <row r="946" spans="1:7" s="9" customFormat="1" ht="27.6">
      <c r="A946" s="453" t="s">
        <v>48</v>
      </c>
      <c r="B946" s="454">
        <v>18</v>
      </c>
      <c r="C946" s="455">
        <v>7</v>
      </c>
      <c r="D946" s="455">
        <v>5</v>
      </c>
      <c r="E946" s="456" t="s">
        <v>691</v>
      </c>
      <c r="F946" s="457" t="s">
        <v>584</v>
      </c>
      <c r="G946" s="458">
        <v>150</v>
      </c>
    </row>
    <row r="947" spans="1:7" s="2" customFormat="1" ht="27.6">
      <c r="A947" s="400" t="s">
        <v>27</v>
      </c>
      <c r="B947" s="399">
        <v>18</v>
      </c>
      <c r="C947" s="401">
        <v>7</v>
      </c>
      <c r="D947" s="401">
        <v>5</v>
      </c>
      <c r="E947" s="402" t="s">
        <v>691</v>
      </c>
      <c r="F947" s="403" t="s">
        <v>5</v>
      </c>
      <c r="G947" s="404">
        <v>150</v>
      </c>
    </row>
    <row r="948" spans="1:7" s="9" customFormat="1">
      <c r="A948" s="400" t="s">
        <v>26</v>
      </c>
      <c r="B948" s="399">
        <v>18</v>
      </c>
      <c r="C948" s="401">
        <v>7</v>
      </c>
      <c r="D948" s="401">
        <v>5</v>
      </c>
      <c r="E948" s="402" t="s">
        <v>691</v>
      </c>
      <c r="F948" s="403" t="s">
        <v>6</v>
      </c>
      <c r="G948" s="404">
        <v>100</v>
      </c>
    </row>
    <row r="949" spans="1:7" s="2" customFormat="1">
      <c r="A949" s="400" t="s">
        <v>41</v>
      </c>
      <c r="B949" s="399">
        <v>18</v>
      </c>
      <c r="C949" s="401">
        <v>7</v>
      </c>
      <c r="D949" s="401">
        <v>5</v>
      </c>
      <c r="E949" s="402" t="s">
        <v>691</v>
      </c>
      <c r="F949" s="403" t="s">
        <v>40</v>
      </c>
      <c r="G949" s="404">
        <v>50</v>
      </c>
    </row>
    <row r="950" spans="1:7" s="2" customFormat="1">
      <c r="A950" s="400" t="s">
        <v>163</v>
      </c>
      <c r="B950" s="399">
        <v>18</v>
      </c>
      <c r="C950" s="401">
        <v>7</v>
      </c>
      <c r="D950" s="401">
        <v>5</v>
      </c>
      <c r="E950" s="402" t="s">
        <v>235</v>
      </c>
      <c r="F950" s="403" t="s">
        <v>584</v>
      </c>
      <c r="G950" s="404">
        <v>37</v>
      </c>
    </row>
    <row r="951" spans="1:7" s="9" customFormat="1">
      <c r="A951" s="400" t="s">
        <v>236</v>
      </c>
      <c r="B951" s="399">
        <v>18</v>
      </c>
      <c r="C951" s="401">
        <v>7</v>
      </c>
      <c r="D951" s="401">
        <v>5</v>
      </c>
      <c r="E951" s="402" t="s">
        <v>237</v>
      </c>
      <c r="F951" s="403" t="s">
        <v>584</v>
      </c>
      <c r="G951" s="404">
        <v>37</v>
      </c>
    </row>
    <row r="952" spans="1:7" s="2" customFormat="1" ht="28.5" customHeight="1">
      <c r="A952" s="400" t="s">
        <v>984</v>
      </c>
      <c r="B952" s="399">
        <v>18</v>
      </c>
      <c r="C952" s="401">
        <v>7</v>
      </c>
      <c r="D952" s="401">
        <v>5</v>
      </c>
      <c r="E952" s="402" t="s">
        <v>238</v>
      </c>
      <c r="F952" s="403" t="s">
        <v>584</v>
      </c>
      <c r="G952" s="404">
        <v>37</v>
      </c>
    </row>
    <row r="953" spans="1:7" s="2" customFormat="1">
      <c r="A953" s="453" t="s">
        <v>35</v>
      </c>
      <c r="B953" s="454">
        <v>18</v>
      </c>
      <c r="C953" s="455">
        <v>7</v>
      </c>
      <c r="D953" s="455">
        <v>5</v>
      </c>
      <c r="E953" s="456" t="s">
        <v>240</v>
      </c>
      <c r="F953" s="457" t="s">
        <v>584</v>
      </c>
      <c r="G953" s="458">
        <v>37</v>
      </c>
    </row>
    <row r="954" spans="1:7" s="9" customFormat="1">
      <c r="A954" s="400" t="s">
        <v>524</v>
      </c>
      <c r="B954" s="399">
        <v>18</v>
      </c>
      <c r="C954" s="401">
        <v>7</v>
      </c>
      <c r="D954" s="401">
        <v>5</v>
      </c>
      <c r="E954" s="402" t="s">
        <v>240</v>
      </c>
      <c r="F954" s="403" t="s">
        <v>20</v>
      </c>
      <c r="G954" s="404">
        <v>37</v>
      </c>
    </row>
    <row r="955" spans="1:7" s="2" customFormat="1">
      <c r="A955" s="400" t="s">
        <v>36</v>
      </c>
      <c r="B955" s="399">
        <v>18</v>
      </c>
      <c r="C955" s="401">
        <v>7</v>
      </c>
      <c r="D955" s="401">
        <v>5</v>
      </c>
      <c r="E955" s="402" t="s">
        <v>240</v>
      </c>
      <c r="F955" s="403" t="s">
        <v>19</v>
      </c>
      <c r="G955" s="404">
        <v>37</v>
      </c>
    </row>
    <row r="956" spans="1:7" s="2" customFormat="1">
      <c r="A956" s="400" t="s">
        <v>47</v>
      </c>
      <c r="B956" s="399">
        <v>18</v>
      </c>
      <c r="C956" s="401">
        <v>7</v>
      </c>
      <c r="D956" s="401">
        <v>5</v>
      </c>
      <c r="E956" s="402" t="s">
        <v>206</v>
      </c>
      <c r="F956" s="403" t="s">
        <v>584</v>
      </c>
      <c r="G956" s="404">
        <v>449</v>
      </c>
    </row>
    <row r="957" spans="1:7" s="2" customFormat="1" ht="41.4">
      <c r="A957" s="400" t="s">
        <v>542</v>
      </c>
      <c r="B957" s="399">
        <v>18</v>
      </c>
      <c r="C957" s="401">
        <v>7</v>
      </c>
      <c r="D957" s="401">
        <v>5</v>
      </c>
      <c r="E957" s="402" t="s">
        <v>241</v>
      </c>
      <c r="F957" s="403" t="s">
        <v>584</v>
      </c>
      <c r="G957" s="404">
        <v>60</v>
      </c>
    </row>
    <row r="958" spans="1:7" s="2" customFormat="1" ht="41.4">
      <c r="A958" s="400" t="s">
        <v>242</v>
      </c>
      <c r="B958" s="399">
        <v>18</v>
      </c>
      <c r="C958" s="401">
        <v>7</v>
      </c>
      <c r="D958" s="401">
        <v>5</v>
      </c>
      <c r="E958" s="402" t="s">
        <v>243</v>
      </c>
      <c r="F958" s="403" t="s">
        <v>584</v>
      </c>
      <c r="G958" s="404">
        <v>60</v>
      </c>
    </row>
    <row r="959" spans="1:7" s="2" customFormat="1">
      <c r="A959" s="453" t="s">
        <v>35</v>
      </c>
      <c r="B959" s="454">
        <v>18</v>
      </c>
      <c r="C959" s="455">
        <v>7</v>
      </c>
      <c r="D959" s="455">
        <v>5</v>
      </c>
      <c r="E959" s="456" t="s">
        <v>245</v>
      </c>
      <c r="F959" s="457" t="s">
        <v>584</v>
      </c>
      <c r="G959" s="458">
        <v>60</v>
      </c>
    </row>
    <row r="960" spans="1:7" s="2" customFormat="1">
      <c r="A960" s="400" t="s">
        <v>524</v>
      </c>
      <c r="B960" s="399">
        <v>18</v>
      </c>
      <c r="C960" s="401">
        <v>7</v>
      </c>
      <c r="D960" s="401">
        <v>5</v>
      </c>
      <c r="E960" s="402" t="s">
        <v>245</v>
      </c>
      <c r="F960" s="403" t="s">
        <v>20</v>
      </c>
      <c r="G960" s="404">
        <v>60</v>
      </c>
    </row>
    <row r="961" spans="1:7" s="2" customFormat="1">
      <c r="A961" s="400" t="s">
        <v>36</v>
      </c>
      <c r="B961" s="399">
        <v>18</v>
      </c>
      <c r="C961" s="401">
        <v>7</v>
      </c>
      <c r="D961" s="401">
        <v>5</v>
      </c>
      <c r="E961" s="402" t="s">
        <v>245</v>
      </c>
      <c r="F961" s="403" t="s">
        <v>19</v>
      </c>
      <c r="G961" s="404">
        <v>60</v>
      </c>
    </row>
    <row r="962" spans="1:7" s="2" customFormat="1">
      <c r="A962" s="400" t="s">
        <v>46</v>
      </c>
      <c r="B962" s="399">
        <v>18</v>
      </c>
      <c r="C962" s="401">
        <v>7</v>
      </c>
      <c r="D962" s="401">
        <v>5</v>
      </c>
      <c r="E962" s="402" t="s">
        <v>207</v>
      </c>
      <c r="F962" s="403" t="s">
        <v>584</v>
      </c>
      <c r="G962" s="404">
        <v>389</v>
      </c>
    </row>
    <row r="963" spans="1:7" s="2" customFormat="1">
      <c r="A963" s="400" t="s">
        <v>437</v>
      </c>
      <c r="B963" s="399">
        <v>18</v>
      </c>
      <c r="C963" s="401">
        <v>7</v>
      </c>
      <c r="D963" s="401">
        <v>5</v>
      </c>
      <c r="E963" s="402" t="s">
        <v>438</v>
      </c>
      <c r="F963" s="403" t="s">
        <v>584</v>
      </c>
      <c r="G963" s="404">
        <v>389</v>
      </c>
    </row>
    <row r="964" spans="1:7" s="2" customFormat="1">
      <c r="A964" s="453" t="s">
        <v>439</v>
      </c>
      <c r="B964" s="454">
        <v>18</v>
      </c>
      <c r="C964" s="455">
        <v>7</v>
      </c>
      <c r="D964" s="455">
        <v>5</v>
      </c>
      <c r="E964" s="456" t="s">
        <v>440</v>
      </c>
      <c r="F964" s="457" t="s">
        <v>584</v>
      </c>
      <c r="G964" s="458">
        <v>389</v>
      </c>
    </row>
    <row r="965" spans="1:7" s="2" customFormat="1">
      <c r="A965" s="400" t="s">
        <v>524</v>
      </c>
      <c r="B965" s="399">
        <v>18</v>
      </c>
      <c r="C965" s="401">
        <v>7</v>
      </c>
      <c r="D965" s="401">
        <v>5</v>
      </c>
      <c r="E965" s="402" t="s">
        <v>440</v>
      </c>
      <c r="F965" s="403" t="s">
        <v>20</v>
      </c>
      <c r="G965" s="404">
        <v>389</v>
      </c>
    </row>
    <row r="966" spans="1:7" s="9" customFormat="1">
      <c r="A966" s="400" t="s">
        <v>36</v>
      </c>
      <c r="B966" s="399">
        <v>18</v>
      </c>
      <c r="C966" s="401">
        <v>7</v>
      </c>
      <c r="D966" s="401">
        <v>5</v>
      </c>
      <c r="E966" s="402" t="s">
        <v>440</v>
      </c>
      <c r="F966" s="403" t="s">
        <v>19</v>
      </c>
      <c r="G966" s="404">
        <v>389</v>
      </c>
    </row>
    <row r="967" spans="1:7" s="2" customFormat="1">
      <c r="A967" s="447" t="s">
        <v>45</v>
      </c>
      <c r="B967" s="448">
        <v>18</v>
      </c>
      <c r="C967" s="449">
        <v>7</v>
      </c>
      <c r="D967" s="449">
        <v>7</v>
      </c>
      <c r="E967" s="450" t="s">
        <v>584</v>
      </c>
      <c r="F967" s="451" t="s">
        <v>584</v>
      </c>
      <c r="G967" s="452">
        <v>8446.6</v>
      </c>
    </row>
    <row r="968" spans="1:7" s="2" customFormat="1">
      <c r="A968" s="400" t="s">
        <v>47</v>
      </c>
      <c r="B968" s="399">
        <v>18</v>
      </c>
      <c r="C968" s="401">
        <v>7</v>
      </c>
      <c r="D968" s="401">
        <v>7</v>
      </c>
      <c r="E968" s="402" t="s">
        <v>206</v>
      </c>
      <c r="F968" s="403" t="s">
        <v>584</v>
      </c>
      <c r="G968" s="404">
        <v>8376.6</v>
      </c>
    </row>
    <row r="969" spans="1:7" s="2" customFormat="1">
      <c r="A969" s="400" t="s">
        <v>987</v>
      </c>
      <c r="B969" s="399">
        <v>18</v>
      </c>
      <c r="C969" s="401">
        <v>7</v>
      </c>
      <c r="D969" s="401">
        <v>7</v>
      </c>
      <c r="E969" s="402" t="s">
        <v>989</v>
      </c>
      <c r="F969" s="403" t="s">
        <v>584</v>
      </c>
      <c r="G969" s="404">
        <v>8376.6</v>
      </c>
    </row>
    <row r="970" spans="1:7" s="2" customFormat="1" ht="27.6">
      <c r="A970" s="400" t="s">
        <v>988</v>
      </c>
      <c r="B970" s="399">
        <v>18</v>
      </c>
      <c r="C970" s="401">
        <v>7</v>
      </c>
      <c r="D970" s="401">
        <v>7</v>
      </c>
      <c r="E970" s="402" t="s">
        <v>990</v>
      </c>
      <c r="F970" s="403" t="s">
        <v>584</v>
      </c>
      <c r="G970" s="404">
        <v>7692.6</v>
      </c>
    </row>
    <row r="971" spans="1:7" s="9" customFormat="1">
      <c r="A971" s="453" t="s">
        <v>502</v>
      </c>
      <c r="B971" s="454">
        <v>18</v>
      </c>
      <c r="C971" s="455">
        <v>7</v>
      </c>
      <c r="D971" s="455">
        <v>7</v>
      </c>
      <c r="E971" s="456" t="s">
        <v>991</v>
      </c>
      <c r="F971" s="457" t="s">
        <v>584</v>
      </c>
      <c r="G971" s="458">
        <v>4974.8</v>
      </c>
    </row>
    <row r="972" spans="1:7" s="2" customFormat="1" ht="13.95" customHeight="1">
      <c r="A972" s="400" t="s">
        <v>27</v>
      </c>
      <c r="B972" s="399">
        <v>18</v>
      </c>
      <c r="C972" s="401">
        <v>7</v>
      </c>
      <c r="D972" s="401">
        <v>7</v>
      </c>
      <c r="E972" s="402" t="s">
        <v>991</v>
      </c>
      <c r="F972" s="403" t="s">
        <v>5</v>
      </c>
      <c r="G972" s="404">
        <v>4974.8</v>
      </c>
    </row>
    <row r="973" spans="1:7" s="2" customFormat="1">
      <c r="A973" s="400" t="s">
        <v>41</v>
      </c>
      <c r="B973" s="399">
        <v>18</v>
      </c>
      <c r="C973" s="401">
        <v>7</v>
      </c>
      <c r="D973" s="401">
        <v>7</v>
      </c>
      <c r="E973" s="402" t="s">
        <v>991</v>
      </c>
      <c r="F973" s="403" t="s">
        <v>40</v>
      </c>
      <c r="G973" s="404">
        <v>4974.8</v>
      </c>
    </row>
    <row r="974" spans="1:7" s="9" customFormat="1">
      <c r="A974" s="400" t="s">
        <v>35</v>
      </c>
      <c r="B974" s="399">
        <v>18</v>
      </c>
      <c r="C974" s="401">
        <v>7</v>
      </c>
      <c r="D974" s="401">
        <v>7</v>
      </c>
      <c r="E974" s="402" t="s">
        <v>992</v>
      </c>
      <c r="F974" s="403" t="s">
        <v>584</v>
      </c>
      <c r="G974" s="404">
        <v>2717.8</v>
      </c>
    </row>
    <row r="975" spans="1:7" s="2" customFormat="1" ht="27.6">
      <c r="A975" s="400" t="s">
        <v>27</v>
      </c>
      <c r="B975" s="399">
        <v>18</v>
      </c>
      <c r="C975" s="401">
        <v>7</v>
      </c>
      <c r="D975" s="401">
        <v>7</v>
      </c>
      <c r="E975" s="402" t="s">
        <v>992</v>
      </c>
      <c r="F975" s="403" t="s">
        <v>5</v>
      </c>
      <c r="G975" s="404">
        <v>2717.8</v>
      </c>
    </row>
    <row r="976" spans="1:7" s="2" customFormat="1">
      <c r="A976" s="400" t="s">
        <v>41</v>
      </c>
      <c r="B976" s="399">
        <v>18</v>
      </c>
      <c r="C976" s="401">
        <v>7</v>
      </c>
      <c r="D976" s="401">
        <v>7</v>
      </c>
      <c r="E976" s="402" t="s">
        <v>992</v>
      </c>
      <c r="F976" s="403" t="s">
        <v>40</v>
      </c>
      <c r="G976" s="404">
        <v>2717.8</v>
      </c>
    </row>
    <row r="977" spans="1:7" s="2" customFormat="1" ht="13.95" customHeight="1">
      <c r="A977" s="400" t="s">
        <v>995</v>
      </c>
      <c r="B977" s="399">
        <v>18</v>
      </c>
      <c r="C977" s="401">
        <v>7</v>
      </c>
      <c r="D977" s="401">
        <v>7</v>
      </c>
      <c r="E977" s="402" t="s">
        <v>993</v>
      </c>
      <c r="F977" s="403" t="s">
        <v>584</v>
      </c>
      <c r="G977" s="404">
        <v>684</v>
      </c>
    </row>
    <row r="978" spans="1:7" s="2" customFormat="1">
      <c r="A978" s="453" t="s">
        <v>56</v>
      </c>
      <c r="B978" s="454">
        <v>18</v>
      </c>
      <c r="C978" s="455">
        <v>7</v>
      </c>
      <c r="D978" s="455">
        <v>7</v>
      </c>
      <c r="E978" s="456" t="s">
        <v>994</v>
      </c>
      <c r="F978" s="457" t="s">
        <v>584</v>
      </c>
      <c r="G978" s="458">
        <v>684</v>
      </c>
    </row>
    <row r="979" spans="1:7" s="2" customFormat="1" ht="27.6">
      <c r="A979" s="400" t="s">
        <v>27</v>
      </c>
      <c r="B979" s="399">
        <v>18</v>
      </c>
      <c r="C979" s="401">
        <v>7</v>
      </c>
      <c r="D979" s="401">
        <v>7</v>
      </c>
      <c r="E979" s="402" t="s">
        <v>994</v>
      </c>
      <c r="F979" s="403" t="s">
        <v>5</v>
      </c>
      <c r="G979" s="404">
        <v>684</v>
      </c>
    </row>
    <row r="980" spans="1:7" s="2" customFormat="1">
      <c r="A980" s="400" t="s">
        <v>41</v>
      </c>
      <c r="B980" s="399">
        <v>18</v>
      </c>
      <c r="C980" s="401">
        <v>7</v>
      </c>
      <c r="D980" s="401">
        <v>7</v>
      </c>
      <c r="E980" s="402" t="s">
        <v>994</v>
      </c>
      <c r="F980" s="403" t="s">
        <v>40</v>
      </c>
      <c r="G980" s="404">
        <v>684</v>
      </c>
    </row>
    <row r="981" spans="1:7" s="9" customFormat="1">
      <c r="A981" s="400" t="s">
        <v>58</v>
      </c>
      <c r="B981" s="399">
        <v>18</v>
      </c>
      <c r="C981" s="401">
        <v>7</v>
      </c>
      <c r="D981" s="401">
        <v>7</v>
      </c>
      <c r="E981" s="402" t="s">
        <v>229</v>
      </c>
      <c r="F981" s="403" t="s">
        <v>584</v>
      </c>
      <c r="G981" s="404">
        <v>70</v>
      </c>
    </row>
    <row r="982" spans="1:7" s="2" customFormat="1">
      <c r="A982" s="400" t="s">
        <v>57</v>
      </c>
      <c r="B982" s="399">
        <v>18</v>
      </c>
      <c r="C982" s="401">
        <v>7</v>
      </c>
      <c r="D982" s="401">
        <v>7</v>
      </c>
      <c r="E982" s="402" t="s">
        <v>294</v>
      </c>
      <c r="F982" s="403" t="s">
        <v>584</v>
      </c>
      <c r="G982" s="404">
        <v>20</v>
      </c>
    </row>
    <row r="983" spans="1:7" s="2" customFormat="1">
      <c r="A983" s="400" t="s">
        <v>426</v>
      </c>
      <c r="B983" s="399">
        <v>18</v>
      </c>
      <c r="C983" s="401">
        <v>7</v>
      </c>
      <c r="D983" s="401">
        <v>7</v>
      </c>
      <c r="E983" s="402" t="s">
        <v>427</v>
      </c>
      <c r="F983" s="403" t="s">
        <v>584</v>
      </c>
      <c r="G983" s="404">
        <v>20</v>
      </c>
    </row>
    <row r="984" spans="1:7" s="2" customFormat="1">
      <c r="A984" s="453" t="s">
        <v>705</v>
      </c>
      <c r="B984" s="454">
        <v>18</v>
      </c>
      <c r="C984" s="455">
        <v>7</v>
      </c>
      <c r="D984" s="455">
        <v>7</v>
      </c>
      <c r="E984" s="456" t="s">
        <v>704</v>
      </c>
      <c r="F984" s="457" t="s">
        <v>584</v>
      </c>
      <c r="G984" s="458">
        <v>20</v>
      </c>
    </row>
    <row r="985" spans="1:7" s="2" customFormat="1" ht="27.6">
      <c r="A985" s="400" t="s">
        <v>27</v>
      </c>
      <c r="B985" s="399">
        <v>18</v>
      </c>
      <c r="C985" s="401">
        <v>7</v>
      </c>
      <c r="D985" s="401">
        <v>7</v>
      </c>
      <c r="E985" s="402" t="s">
        <v>704</v>
      </c>
      <c r="F985" s="403" t="s">
        <v>5</v>
      </c>
      <c r="G985" s="404">
        <v>20</v>
      </c>
    </row>
    <row r="986" spans="1:7" s="9" customFormat="1">
      <c r="A986" s="400" t="s">
        <v>41</v>
      </c>
      <c r="B986" s="399">
        <v>18</v>
      </c>
      <c r="C986" s="401">
        <v>7</v>
      </c>
      <c r="D986" s="401">
        <v>7</v>
      </c>
      <c r="E986" s="402" t="s">
        <v>704</v>
      </c>
      <c r="F986" s="403" t="s">
        <v>40</v>
      </c>
      <c r="G986" s="404">
        <v>20</v>
      </c>
    </row>
    <row r="987" spans="1:7" s="9" customFormat="1">
      <c r="A987" s="400" t="s">
        <v>52</v>
      </c>
      <c r="B987" s="399">
        <v>18</v>
      </c>
      <c r="C987" s="401">
        <v>7</v>
      </c>
      <c r="D987" s="401">
        <v>7</v>
      </c>
      <c r="E987" s="402" t="s">
        <v>464</v>
      </c>
      <c r="F987" s="403" t="s">
        <v>584</v>
      </c>
      <c r="G987" s="404">
        <v>50</v>
      </c>
    </row>
    <row r="988" spans="1:7" s="2" customFormat="1" ht="27.6">
      <c r="A988" s="400" t="s">
        <v>465</v>
      </c>
      <c r="B988" s="399">
        <v>18</v>
      </c>
      <c r="C988" s="401">
        <v>7</v>
      </c>
      <c r="D988" s="401">
        <v>7</v>
      </c>
      <c r="E988" s="402" t="s">
        <v>466</v>
      </c>
      <c r="F988" s="403" t="s">
        <v>584</v>
      </c>
      <c r="G988" s="404">
        <v>50</v>
      </c>
    </row>
    <row r="989" spans="1:7" s="2" customFormat="1">
      <c r="A989" s="453" t="s">
        <v>56</v>
      </c>
      <c r="B989" s="454">
        <v>18</v>
      </c>
      <c r="C989" s="455">
        <v>7</v>
      </c>
      <c r="D989" s="455">
        <v>7</v>
      </c>
      <c r="E989" s="456" t="s">
        <v>493</v>
      </c>
      <c r="F989" s="457" t="s">
        <v>584</v>
      </c>
      <c r="G989" s="458">
        <v>30</v>
      </c>
    </row>
    <row r="990" spans="1:7" s="2" customFormat="1" ht="27.6">
      <c r="A990" s="400" t="s">
        <v>27</v>
      </c>
      <c r="B990" s="399">
        <v>18</v>
      </c>
      <c r="C990" s="401">
        <v>7</v>
      </c>
      <c r="D990" s="401">
        <v>7</v>
      </c>
      <c r="E990" s="402" t="s">
        <v>493</v>
      </c>
      <c r="F990" s="403" t="s">
        <v>5</v>
      </c>
      <c r="G990" s="404">
        <v>30</v>
      </c>
    </row>
    <row r="991" spans="1:7" s="2" customFormat="1">
      <c r="A991" s="400" t="s">
        <v>41</v>
      </c>
      <c r="B991" s="399">
        <v>18</v>
      </c>
      <c r="C991" s="401">
        <v>7</v>
      </c>
      <c r="D991" s="401">
        <v>7</v>
      </c>
      <c r="E991" s="402" t="s">
        <v>493</v>
      </c>
      <c r="F991" s="403" t="s">
        <v>40</v>
      </c>
      <c r="G991" s="404">
        <v>30</v>
      </c>
    </row>
    <row r="992" spans="1:7" s="2" customFormat="1">
      <c r="A992" s="453" t="s">
        <v>162</v>
      </c>
      <c r="B992" s="454">
        <v>18</v>
      </c>
      <c r="C992" s="455">
        <v>7</v>
      </c>
      <c r="D992" s="455">
        <v>7</v>
      </c>
      <c r="E992" s="456" t="s">
        <v>706</v>
      </c>
      <c r="F992" s="457" t="s">
        <v>584</v>
      </c>
      <c r="G992" s="458">
        <v>20</v>
      </c>
    </row>
    <row r="993" spans="1:7" s="9" customFormat="1" ht="27.6">
      <c r="A993" s="400" t="s">
        <v>27</v>
      </c>
      <c r="B993" s="399">
        <v>18</v>
      </c>
      <c r="C993" s="401">
        <v>7</v>
      </c>
      <c r="D993" s="401">
        <v>7</v>
      </c>
      <c r="E993" s="402" t="s">
        <v>706</v>
      </c>
      <c r="F993" s="403" t="s">
        <v>5</v>
      </c>
      <c r="G993" s="404">
        <v>20</v>
      </c>
    </row>
    <row r="994" spans="1:7" s="2" customFormat="1">
      <c r="A994" s="400" t="s">
        <v>41</v>
      </c>
      <c r="B994" s="399">
        <v>18</v>
      </c>
      <c r="C994" s="401">
        <v>7</v>
      </c>
      <c r="D994" s="401">
        <v>7</v>
      </c>
      <c r="E994" s="402" t="s">
        <v>706</v>
      </c>
      <c r="F994" s="403" t="s">
        <v>40</v>
      </c>
      <c r="G994" s="404">
        <v>20</v>
      </c>
    </row>
    <row r="995" spans="1:7" s="2" customFormat="1">
      <c r="A995" s="441" t="s">
        <v>98</v>
      </c>
      <c r="B995" s="442">
        <v>18</v>
      </c>
      <c r="C995" s="443">
        <v>8</v>
      </c>
      <c r="D995" s="443">
        <v>0</v>
      </c>
      <c r="E995" s="444" t="s">
        <v>584</v>
      </c>
      <c r="F995" s="445" t="s">
        <v>584</v>
      </c>
      <c r="G995" s="446">
        <v>73297.899999999994</v>
      </c>
    </row>
    <row r="996" spans="1:7" s="2" customFormat="1">
      <c r="A996" s="447" t="s">
        <v>99</v>
      </c>
      <c r="B996" s="448">
        <v>18</v>
      </c>
      <c r="C996" s="449">
        <v>8</v>
      </c>
      <c r="D996" s="449">
        <v>1</v>
      </c>
      <c r="E996" s="450" t="s">
        <v>584</v>
      </c>
      <c r="F996" s="451" t="s">
        <v>584</v>
      </c>
      <c r="G996" s="452">
        <v>68317.600000000006</v>
      </c>
    </row>
    <row r="997" spans="1:7" s="2" customFormat="1" ht="27.6">
      <c r="A997" s="400" t="s">
        <v>44</v>
      </c>
      <c r="B997" s="399">
        <v>18</v>
      </c>
      <c r="C997" s="401">
        <v>8</v>
      </c>
      <c r="D997" s="401">
        <v>1</v>
      </c>
      <c r="E997" s="402" t="s">
        <v>191</v>
      </c>
      <c r="F997" s="403" t="s">
        <v>584</v>
      </c>
      <c r="G997" s="404">
        <v>60</v>
      </c>
    </row>
    <row r="998" spans="1:7" s="2" customFormat="1" ht="41.4" customHeight="1">
      <c r="A998" s="400" t="s">
        <v>65</v>
      </c>
      <c r="B998" s="399">
        <v>18</v>
      </c>
      <c r="C998" s="401">
        <v>8</v>
      </c>
      <c r="D998" s="401">
        <v>1</v>
      </c>
      <c r="E998" s="402" t="s">
        <v>192</v>
      </c>
      <c r="F998" s="403" t="s">
        <v>584</v>
      </c>
      <c r="G998" s="404">
        <v>60</v>
      </c>
    </row>
    <row r="999" spans="1:7" s="9" customFormat="1">
      <c r="A999" s="400" t="s">
        <v>396</v>
      </c>
      <c r="B999" s="399">
        <v>18</v>
      </c>
      <c r="C999" s="401">
        <v>8</v>
      </c>
      <c r="D999" s="401">
        <v>1</v>
      </c>
      <c r="E999" s="402" t="s">
        <v>397</v>
      </c>
      <c r="F999" s="403" t="s">
        <v>584</v>
      </c>
      <c r="G999" s="404">
        <v>60</v>
      </c>
    </row>
    <row r="1000" spans="1:7" s="2" customFormat="1">
      <c r="A1000" s="453" t="s">
        <v>100</v>
      </c>
      <c r="B1000" s="454">
        <v>18</v>
      </c>
      <c r="C1000" s="455">
        <v>8</v>
      </c>
      <c r="D1000" s="455">
        <v>1</v>
      </c>
      <c r="E1000" s="456" t="s">
        <v>398</v>
      </c>
      <c r="F1000" s="457" t="s">
        <v>584</v>
      </c>
      <c r="G1000" s="458">
        <v>10</v>
      </c>
    </row>
    <row r="1001" spans="1:7" s="2" customFormat="1" ht="27.6">
      <c r="A1001" s="400" t="s">
        <v>27</v>
      </c>
      <c r="B1001" s="399">
        <v>18</v>
      </c>
      <c r="C1001" s="401">
        <v>8</v>
      </c>
      <c r="D1001" s="401">
        <v>1</v>
      </c>
      <c r="E1001" s="402" t="s">
        <v>398</v>
      </c>
      <c r="F1001" s="403" t="s">
        <v>5</v>
      </c>
      <c r="G1001" s="404">
        <v>10</v>
      </c>
    </row>
    <row r="1002" spans="1:7" s="2" customFormat="1">
      <c r="A1002" s="400" t="s">
        <v>26</v>
      </c>
      <c r="B1002" s="399">
        <v>18</v>
      </c>
      <c r="C1002" s="401">
        <v>8</v>
      </c>
      <c r="D1002" s="401">
        <v>1</v>
      </c>
      <c r="E1002" s="402" t="s">
        <v>398</v>
      </c>
      <c r="F1002" s="403" t="s">
        <v>6</v>
      </c>
      <c r="G1002" s="404">
        <v>10</v>
      </c>
    </row>
    <row r="1003" spans="1:7" s="2" customFormat="1">
      <c r="A1003" s="453" t="s">
        <v>56</v>
      </c>
      <c r="B1003" s="454">
        <v>18</v>
      </c>
      <c r="C1003" s="455">
        <v>8</v>
      </c>
      <c r="D1003" s="455">
        <v>1</v>
      </c>
      <c r="E1003" s="456" t="s">
        <v>451</v>
      </c>
      <c r="F1003" s="457" t="s">
        <v>584</v>
      </c>
      <c r="G1003" s="458">
        <v>50</v>
      </c>
    </row>
    <row r="1004" spans="1:7" s="2" customFormat="1" ht="27.6">
      <c r="A1004" s="400" t="s">
        <v>27</v>
      </c>
      <c r="B1004" s="399">
        <v>18</v>
      </c>
      <c r="C1004" s="401">
        <v>8</v>
      </c>
      <c r="D1004" s="401">
        <v>1</v>
      </c>
      <c r="E1004" s="402" t="s">
        <v>451</v>
      </c>
      <c r="F1004" s="403" t="s">
        <v>5</v>
      </c>
      <c r="G1004" s="404">
        <v>50</v>
      </c>
    </row>
    <row r="1005" spans="1:7" s="2" customFormat="1">
      <c r="A1005" s="400" t="s">
        <v>26</v>
      </c>
      <c r="B1005" s="399">
        <v>18</v>
      </c>
      <c r="C1005" s="401">
        <v>8</v>
      </c>
      <c r="D1005" s="401">
        <v>1</v>
      </c>
      <c r="E1005" s="402" t="s">
        <v>451</v>
      </c>
      <c r="F1005" s="403" t="s">
        <v>6</v>
      </c>
      <c r="G1005" s="404">
        <v>50</v>
      </c>
    </row>
    <row r="1006" spans="1:7" s="9" customFormat="1">
      <c r="A1006" s="400" t="s">
        <v>94</v>
      </c>
      <c r="B1006" s="399">
        <v>18</v>
      </c>
      <c r="C1006" s="401">
        <v>8</v>
      </c>
      <c r="D1006" s="401">
        <v>1</v>
      </c>
      <c r="E1006" s="402" t="s">
        <v>400</v>
      </c>
      <c r="F1006" s="403" t="s">
        <v>584</v>
      </c>
      <c r="G1006" s="404">
        <v>67957.600000000006</v>
      </c>
    </row>
    <row r="1007" spans="1:7" s="2" customFormat="1" ht="27.6">
      <c r="A1007" s="400" t="s">
        <v>101</v>
      </c>
      <c r="B1007" s="399">
        <v>18</v>
      </c>
      <c r="C1007" s="401">
        <v>8</v>
      </c>
      <c r="D1007" s="401">
        <v>1</v>
      </c>
      <c r="E1007" s="402" t="s">
        <v>452</v>
      </c>
      <c r="F1007" s="403" t="s">
        <v>584</v>
      </c>
      <c r="G1007" s="404">
        <v>35283.199999999997</v>
      </c>
    </row>
    <row r="1008" spans="1:7" s="2" customFormat="1" ht="27.6">
      <c r="A1008" s="400" t="s">
        <v>578</v>
      </c>
      <c r="B1008" s="399">
        <v>18</v>
      </c>
      <c r="C1008" s="401">
        <v>8</v>
      </c>
      <c r="D1008" s="401">
        <v>1</v>
      </c>
      <c r="E1008" s="402" t="s">
        <v>453</v>
      </c>
      <c r="F1008" s="403" t="s">
        <v>584</v>
      </c>
      <c r="G1008" s="404">
        <v>35283.199999999997</v>
      </c>
    </row>
    <row r="1009" spans="1:7" s="82" customFormat="1">
      <c r="A1009" s="453" t="s">
        <v>503</v>
      </c>
      <c r="B1009" s="454">
        <v>18</v>
      </c>
      <c r="C1009" s="455">
        <v>8</v>
      </c>
      <c r="D1009" s="455">
        <v>1</v>
      </c>
      <c r="E1009" s="456" t="s">
        <v>454</v>
      </c>
      <c r="F1009" s="457" t="s">
        <v>584</v>
      </c>
      <c r="G1009" s="458">
        <v>28438.3</v>
      </c>
    </row>
    <row r="1010" spans="1:7" s="87" customFormat="1" ht="27.6">
      <c r="A1010" s="400" t="s">
        <v>27</v>
      </c>
      <c r="B1010" s="399">
        <v>18</v>
      </c>
      <c r="C1010" s="401">
        <v>8</v>
      </c>
      <c r="D1010" s="401">
        <v>1</v>
      </c>
      <c r="E1010" s="402" t="s">
        <v>454</v>
      </c>
      <c r="F1010" s="403" t="s">
        <v>5</v>
      </c>
      <c r="G1010" s="404">
        <v>28438.3</v>
      </c>
    </row>
    <row r="1011" spans="1:7" s="82" customFormat="1">
      <c r="A1011" s="400" t="s">
        <v>26</v>
      </c>
      <c r="B1011" s="399">
        <v>18</v>
      </c>
      <c r="C1011" s="401">
        <v>8</v>
      </c>
      <c r="D1011" s="401">
        <v>1</v>
      </c>
      <c r="E1011" s="402" t="s">
        <v>454</v>
      </c>
      <c r="F1011" s="403" t="s">
        <v>6</v>
      </c>
      <c r="G1011" s="404">
        <v>28438.3</v>
      </c>
    </row>
    <row r="1012" spans="1:7" s="82" customFormat="1">
      <c r="A1012" s="453" t="s">
        <v>35</v>
      </c>
      <c r="B1012" s="454">
        <v>18</v>
      </c>
      <c r="C1012" s="455">
        <v>8</v>
      </c>
      <c r="D1012" s="455">
        <v>1</v>
      </c>
      <c r="E1012" s="456" t="s">
        <v>455</v>
      </c>
      <c r="F1012" s="457" t="s">
        <v>584</v>
      </c>
      <c r="G1012" s="458">
        <v>6844.9</v>
      </c>
    </row>
    <row r="1013" spans="1:7" s="2" customFormat="1" ht="27.6">
      <c r="A1013" s="400" t="s">
        <v>27</v>
      </c>
      <c r="B1013" s="399">
        <v>18</v>
      </c>
      <c r="C1013" s="401">
        <v>8</v>
      </c>
      <c r="D1013" s="401">
        <v>1</v>
      </c>
      <c r="E1013" s="402" t="s">
        <v>455</v>
      </c>
      <c r="F1013" s="403" t="s">
        <v>5</v>
      </c>
      <c r="G1013" s="404">
        <v>6844.9</v>
      </c>
    </row>
    <row r="1014" spans="1:7" s="2" customFormat="1">
      <c r="A1014" s="400" t="s">
        <v>26</v>
      </c>
      <c r="B1014" s="399">
        <v>18</v>
      </c>
      <c r="C1014" s="401">
        <v>8</v>
      </c>
      <c r="D1014" s="401">
        <v>1</v>
      </c>
      <c r="E1014" s="402" t="s">
        <v>455</v>
      </c>
      <c r="F1014" s="403" t="s">
        <v>6</v>
      </c>
      <c r="G1014" s="404">
        <v>6844.9</v>
      </c>
    </row>
    <row r="1015" spans="1:7" s="2" customFormat="1" ht="27.6">
      <c r="A1015" s="400" t="s">
        <v>102</v>
      </c>
      <c r="B1015" s="399">
        <v>18</v>
      </c>
      <c r="C1015" s="401">
        <v>8</v>
      </c>
      <c r="D1015" s="401">
        <v>1</v>
      </c>
      <c r="E1015" s="402" t="s">
        <v>456</v>
      </c>
      <c r="F1015" s="403" t="s">
        <v>584</v>
      </c>
      <c r="G1015" s="404">
        <v>28394.400000000001</v>
      </c>
    </row>
    <row r="1016" spans="1:7" s="9" customFormat="1" ht="27.6">
      <c r="A1016" s="400" t="s">
        <v>499</v>
      </c>
      <c r="B1016" s="399">
        <v>18</v>
      </c>
      <c r="C1016" s="401">
        <v>8</v>
      </c>
      <c r="D1016" s="401">
        <v>1</v>
      </c>
      <c r="E1016" s="402" t="s">
        <v>457</v>
      </c>
      <c r="F1016" s="403" t="s">
        <v>584</v>
      </c>
      <c r="G1016" s="404">
        <v>28394.400000000001</v>
      </c>
    </row>
    <row r="1017" spans="1:7" s="2" customFormat="1">
      <c r="A1017" s="453" t="s">
        <v>502</v>
      </c>
      <c r="B1017" s="454">
        <v>18</v>
      </c>
      <c r="C1017" s="455">
        <v>8</v>
      </c>
      <c r="D1017" s="455">
        <v>1</v>
      </c>
      <c r="E1017" s="456" t="s">
        <v>458</v>
      </c>
      <c r="F1017" s="457" t="s">
        <v>584</v>
      </c>
      <c r="G1017" s="458">
        <v>24094.400000000001</v>
      </c>
    </row>
    <row r="1018" spans="1:7" s="2" customFormat="1" ht="15" customHeight="1">
      <c r="A1018" s="400" t="s">
        <v>27</v>
      </c>
      <c r="B1018" s="399">
        <v>18</v>
      </c>
      <c r="C1018" s="401">
        <v>8</v>
      </c>
      <c r="D1018" s="401">
        <v>1</v>
      </c>
      <c r="E1018" s="402" t="s">
        <v>458</v>
      </c>
      <c r="F1018" s="403" t="s">
        <v>5</v>
      </c>
      <c r="G1018" s="404">
        <v>24094.400000000001</v>
      </c>
    </row>
    <row r="1019" spans="1:7" s="9" customFormat="1">
      <c r="A1019" s="400" t="s">
        <v>26</v>
      </c>
      <c r="B1019" s="399">
        <v>18</v>
      </c>
      <c r="C1019" s="401">
        <v>8</v>
      </c>
      <c r="D1019" s="401">
        <v>1</v>
      </c>
      <c r="E1019" s="402" t="s">
        <v>458</v>
      </c>
      <c r="F1019" s="403" t="s">
        <v>6</v>
      </c>
      <c r="G1019" s="404">
        <v>15561.7</v>
      </c>
    </row>
    <row r="1020" spans="1:7" s="2" customFormat="1">
      <c r="A1020" s="400" t="s">
        <v>41</v>
      </c>
      <c r="B1020" s="399">
        <v>18</v>
      </c>
      <c r="C1020" s="401">
        <v>8</v>
      </c>
      <c r="D1020" s="401">
        <v>1</v>
      </c>
      <c r="E1020" s="402" t="s">
        <v>458</v>
      </c>
      <c r="F1020" s="403" t="s">
        <v>40</v>
      </c>
      <c r="G1020" s="404">
        <v>8532.7000000000007</v>
      </c>
    </row>
    <row r="1021" spans="1:7" s="2" customFormat="1">
      <c r="A1021" s="453" t="s">
        <v>35</v>
      </c>
      <c r="B1021" s="454">
        <v>18</v>
      </c>
      <c r="C1021" s="455">
        <v>8</v>
      </c>
      <c r="D1021" s="455">
        <v>1</v>
      </c>
      <c r="E1021" s="456" t="s">
        <v>459</v>
      </c>
      <c r="F1021" s="457" t="s">
        <v>584</v>
      </c>
      <c r="G1021" s="458">
        <v>4300</v>
      </c>
    </row>
    <row r="1022" spans="1:7" s="2" customFormat="1" ht="27.6">
      <c r="A1022" s="400" t="s">
        <v>27</v>
      </c>
      <c r="B1022" s="399">
        <v>18</v>
      </c>
      <c r="C1022" s="401">
        <v>8</v>
      </c>
      <c r="D1022" s="401">
        <v>1</v>
      </c>
      <c r="E1022" s="402" t="s">
        <v>459</v>
      </c>
      <c r="F1022" s="403" t="s">
        <v>5</v>
      </c>
      <c r="G1022" s="404">
        <v>4300</v>
      </c>
    </row>
    <row r="1023" spans="1:7" s="9" customFormat="1">
      <c r="A1023" s="400" t="s">
        <v>26</v>
      </c>
      <c r="B1023" s="399">
        <v>18</v>
      </c>
      <c r="C1023" s="401">
        <v>8</v>
      </c>
      <c r="D1023" s="401">
        <v>1</v>
      </c>
      <c r="E1023" s="402" t="s">
        <v>459</v>
      </c>
      <c r="F1023" s="403" t="s">
        <v>6</v>
      </c>
      <c r="G1023" s="404">
        <v>3113.5</v>
      </c>
    </row>
    <row r="1024" spans="1:7" s="2" customFormat="1">
      <c r="A1024" s="400" t="s">
        <v>41</v>
      </c>
      <c r="B1024" s="399">
        <v>18</v>
      </c>
      <c r="C1024" s="401">
        <v>8</v>
      </c>
      <c r="D1024" s="401">
        <v>1</v>
      </c>
      <c r="E1024" s="402" t="s">
        <v>459</v>
      </c>
      <c r="F1024" s="403" t="s">
        <v>40</v>
      </c>
      <c r="G1024" s="404">
        <v>1186.5</v>
      </c>
    </row>
    <row r="1025" spans="1:7" s="2" customFormat="1" ht="41.4">
      <c r="A1025" s="400" t="s">
        <v>686</v>
      </c>
      <c r="B1025" s="399">
        <v>18</v>
      </c>
      <c r="C1025" s="401">
        <v>8</v>
      </c>
      <c r="D1025" s="401">
        <v>1</v>
      </c>
      <c r="E1025" s="402" t="s">
        <v>684</v>
      </c>
      <c r="F1025" s="403" t="s">
        <v>584</v>
      </c>
      <c r="G1025" s="404">
        <v>480</v>
      </c>
    </row>
    <row r="1026" spans="1:7" s="2" customFormat="1" ht="41.4">
      <c r="A1026" s="400" t="s">
        <v>687</v>
      </c>
      <c r="B1026" s="399">
        <v>18</v>
      </c>
      <c r="C1026" s="401">
        <v>8</v>
      </c>
      <c r="D1026" s="401">
        <v>1</v>
      </c>
      <c r="E1026" s="402" t="s">
        <v>685</v>
      </c>
      <c r="F1026" s="403" t="s">
        <v>584</v>
      </c>
      <c r="G1026" s="404">
        <v>480</v>
      </c>
    </row>
    <row r="1027" spans="1:7" s="2" customFormat="1">
      <c r="A1027" s="453" t="s">
        <v>35</v>
      </c>
      <c r="B1027" s="454">
        <v>18</v>
      </c>
      <c r="C1027" s="455">
        <v>8</v>
      </c>
      <c r="D1027" s="455">
        <v>1</v>
      </c>
      <c r="E1027" s="456" t="s">
        <v>688</v>
      </c>
      <c r="F1027" s="457" t="s">
        <v>584</v>
      </c>
      <c r="G1027" s="458">
        <v>400</v>
      </c>
    </row>
    <row r="1028" spans="1:7" s="2" customFormat="1">
      <c r="A1028" s="400" t="s">
        <v>524</v>
      </c>
      <c r="B1028" s="399">
        <v>18</v>
      </c>
      <c r="C1028" s="401">
        <v>8</v>
      </c>
      <c r="D1028" s="401">
        <v>1</v>
      </c>
      <c r="E1028" s="402" t="s">
        <v>688</v>
      </c>
      <c r="F1028" s="403" t="s">
        <v>20</v>
      </c>
      <c r="G1028" s="404">
        <v>400</v>
      </c>
    </row>
    <row r="1029" spans="1:7" s="2" customFormat="1">
      <c r="A1029" s="400" t="s">
        <v>36</v>
      </c>
      <c r="B1029" s="399">
        <v>18</v>
      </c>
      <c r="C1029" s="401">
        <v>8</v>
      </c>
      <c r="D1029" s="401">
        <v>1</v>
      </c>
      <c r="E1029" s="402" t="s">
        <v>688</v>
      </c>
      <c r="F1029" s="403" t="s">
        <v>19</v>
      </c>
      <c r="G1029" s="404">
        <v>400</v>
      </c>
    </row>
    <row r="1030" spans="1:7" s="9" customFormat="1">
      <c r="A1030" s="453" t="s">
        <v>56</v>
      </c>
      <c r="B1030" s="454">
        <v>18</v>
      </c>
      <c r="C1030" s="455">
        <v>8</v>
      </c>
      <c r="D1030" s="455">
        <v>1</v>
      </c>
      <c r="E1030" s="456" t="s">
        <v>689</v>
      </c>
      <c r="F1030" s="457" t="s">
        <v>584</v>
      </c>
      <c r="G1030" s="458">
        <v>80</v>
      </c>
    </row>
    <row r="1031" spans="1:7" s="2" customFormat="1" ht="27.6">
      <c r="A1031" s="400" t="s">
        <v>27</v>
      </c>
      <c r="B1031" s="399">
        <v>18</v>
      </c>
      <c r="C1031" s="401">
        <v>8</v>
      </c>
      <c r="D1031" s="401">
        <v>1</v>
      </c>
      <c r="E1031" s="402" t="s">
        <v>689</v>
      </c>
      <c r="F1031" s="403" t="s">
        <v>5</v>
      </c>
      <c r="G1031" s="404">
        <v>80</v>
      </c>
    </row>
    <row r="1032" spans="1:7" s="2" customFormat="1">
      <c r="A1032" s="400" t="s">
        <v>26</v>
      </c>
      <c r="B1032" s="399">
        <v>18</v>
      </c>
      <c r="C1032" s="401">
        <v>8</v>
      </c>
      <c r="D1032" s="401">
        <v>1</v>
      </c>
      <c r="E1032" s="402" t="s">
        <v>689</v>
      </c>
      <c r="F1032" s="403" t="s">
        <v>6</v>
      </c>
      <c r="G1032" s="404">
        <v>40</v>
      </c>
    </row>
    <row r="1033" spans="1:7" s="2" customFormat="1">
      <c r="A1033" s="400" t="s">
        <v>41</v>
      </c>
      <c r="B1033" s="399">
        <v>18</v>
      </c>
      <c r="C1033" s="401">
        <v>8</v>
      </c>
      <c r="D1033" s="401">
        <v>1</v>
      </c>
      <c r="E1033" s="402" t="s">
        <v>689</v>
      </c>
      <c r="F1033" s="403" t="s">
        <v>40</v>
      </c>
      <c r="G1033" s="404">
        <v>40</v>
      </c>
    </row>
    <row r="1034" spans="1:7" s="2" customFormat="1" ht="27.6">
      <c r="A1034" s="400" t="s">
        <v>96</v>
      </c>
      <c r="B1034" s="399">
        <v>18</v>
      </c>
      <c r="C1034" s="401">
        <v>8</v>
      </c>
      <c r="D1034" s="401">
        <v>1</v>
      </c>
      <c r="E1034" s="402" t="s">
        <v>401</v>
      </c>
      <c r="F1034" s="403" t="s">
        <v>584</v>
      </c>
      <c r="G1034" s="404">
        <v>3800</v>
      </c>
    </row>
    <row r="1035" spans="1:7" s="2" customFormat="1" ht="27.6">
      <c r="A1035" s="400" t="s">
        <v>402</v>
      </c>
      <c r="B1035" s="399">
        <v>18</v>
      </c>
      <c r="C1035" s="401">
        <v>8</v>
      </c>
      <c r="D1035" s="401">
        <v>1</v>
      </c>
      <c r="E1035" s="402" t="s">
        <v>403</v>
      </c>
      <c r="F1035" s="403" t="s">
        <v>584</v>
      </c>
      <c r="G1035" s="404">
        <v>3800</v>
      </c>
    </row>
    <row r="1036" spans="1:7" s="2" customFormat="1">
      <c r="A1036" s="453" t="s">
        <v>180</v>
      </c>
      <c r="B1036" s="454">
        <v>18</v>
      </c>
      <c r="C1036" s="455">
        <v>8</v>
      </c>
      <c r="D1036" s="455">
        <v>1</v>
      </c>
      <c r="E1036" s="456" t="s">
        <v>460</v>
      </c>
      <c r="F1036" s="457" t="s">
        <v>584</v>
      </c>
      <c r="G1036" s="458">
        <v>600</v>
      </c>
    </row>
    <row r="1037" spans="1:7" s="2" customFormat="1">
      <c r="A1037" s="400" t="s">
        <v>524</v>
      </c>
      <c r="B1037" s="399">
        <v>18</v>
      </c>
      <c r="C1037" s="401">
        <v>8</v>
      </c>
      <c r="D1037" s="401">
        <v>1</v>
      </c>
      <c r="E1037" s="402" t="s">
        <v>460</v>
      </c>
      <c r="F1037" s="403" t="s">
        <v>20</v>
      </c>
      <c r="G1037" s="404">
        <v>600</v>
      </c>
    </row>
    <row r="1038" spans="1:7" s="9" customFormat="1">
      <c r="A1038" s="400" t="s">
        <v>36</v>
      </c>
      <c r="B1038" s="399">
        <v>18</v>
      </c>
      <c r="C1038" s="401">
        <v>8</v>
      </c>
      <c r="D1038" s="401">
        <v>1</v>
      </c>
      <c r="E1038" s="402" t="s">
        <v>460</v>
      </c>
      <c r="F1038" s="403" t="s">
        <v>19</v>
      </c>
      <c r="G1038" s="404">
        <v>600</v>
      </c>
    </row>
    <row r="1039" spans="1:7" s="2" customFormat="1">
      <c r="A1039" s="453" t="s">
        <v>64</v>
      </c>
      <c r="B1039" s="454">
        <v>18</v>
      </c>
      <c r="C1039" s="455">
        <v>8</v>
      </c>
      <c r="D1039" s="455">
        <v>1</v>
      </c>
      <c r="E1039" s="456" t="s">
        <v>583</v>
      </c>
      <c r="F1039" s="457" t="s">
        <v>584</v>
      </c>
      <c r="G1039" s="458">
        <v>1000</v>
      </c>
    </row>
    <row r="1040" spans="1:7" s="2" customFormat="1" ht="27.6">
      <c r="A1040" s="400" t="s">
        <v>27</v>
      </c>
      <c r="B1040" s="399">
        <v>18</v>
      </c>
      <c r="C1040" s="401">
        <v>8</v>
      </c>
      <c r="D1040" s="401">
        <v>1</v>
      </c>
      <c r="E1040" s="402" t="s">
        <v>583</v>
      </c>
      <c r="F1040" s="403" t="s">
        <v>5</v>
      </c>
      <c r="G1040" s="404">
        <v>1000</v>
      </c>
    </row>
    <row r="1041" spans="1:7" s="9" customFormat="1">
      <c r="A1041" s="400" t="s">
        <v>26</v>
      </c>
      <c r="B1041" s="399">
        <v>18</v>
      </c>
      <c r="C1041" s="401">
        <v>8</v>
      </c>
      <c r="D1041" s="401">
        <v>1</v>
      </c>
      <c r="E1041" s="402" t="s">
        <v>583</v>
      </c>
      <c r="F1041" s="403" t="s">
        <v>6</v>
      </c>
      <c r="G1041" s="404">
        <v>1000</v>
      </c>
    </row>
    <row r="1042" spans="1:7" s="2" customFormat="1">
      <c r="A1042" s="453" t="s">
        <v>35</v>
      </c>
      <c r="B1042" s="454">
        <v>18</v>
      </c>
      <c r="C1042" s="455">
        <v>8</v>
      </c>
      <c r="D1042" s="455">
        <v>1</v>
      </c>
      <c r="E1042" s="456" t="s">
        <v>561</v>
      </c>
      <c r="F1042" s="457" t="s">
        <v>584</v>
      </c>
      <c r="G1042" s="458">
        <v>1100</v>
      </c>
    </row>
    <row r="1043" spans="1:7" s="2" customFormat="1" ht="27.6">
      <c r="A1043" s="400" t="s">
        <v>27</v>
      </c>
      <c r="B1043" s="399">
        <v>18</v>
      </c>
      <c r="C1043" s="401">
        <v>8</v>
      </c>
      <c r="D1043" s="401">
        <v>1</v>
      </c>
      <c r="E1043" s="402" t="s">
        <v>561</v>
      </c>
      <c r="F1043" s="403" t="s">
        <v>5</v>
      </c>
      <c r="G1043" s="404">
        <v>1100</v>
      </c>
    </row>
    <row r="1044" spans="1:7" s="2" customFormat="1" ht="14.25" customHeight="1">
      <c r="A1044" s="400" t="s">
        <v>26</v>
      </c>
      <c r="B1044" s="399">
        <v>18</v>
      </c>
      <c r="C1044" s="401">
        <v>8</v>
      </c>
      <c r="D1044" s="401">
        <v>1</v>
      </c>
      <c r="E1044" s="402" t="s">
        <v>561</v>
      </c>
      <c r="F1044" s="403" t="s">
        <v>6</v>
      </c>
      <c r="G1044" s="404">
        <v>1100</v>
      </c>
    </row>
    <row r="1045" spans="1:7" s="2" customFormat="1">
      <c r="A1045" s="453" t="s">
        <v>56</v>
      </c>
      <c r="B1045" s="454">
        <v>18</v>
      </c>
      <c r="C1045" s="455">
        <v>8</v>
      </c>
      <c r="D1045" s="455">
        <v>1</v>
      </c>
      <c r="E1045" s="456" t="s">
        <v>461</v>
      </c>
      <c r="F1045" s="457" t="s">
        <v>584</v>
      </c>
      <c r="G1045" s="458">
        <v>1100</v>
      </c>
    </row>
    <row r="1046" spans="1:7" s="2" customFormat="1" ht="27.6">
      <c r="A1046" s="400" t="s">
        <v>27</v>
      </c>
      <c r="B1046" s="399">
        <v>18</v>
      </c>
      <c r="C1046" s="401">
        <v>8</v>
      </c>
      <c r="D1046" s="401">
        <v>1</v>
      </c>
      <c r="E1046" s="402" t="s">
        <v>461</v>
      </c>
      <c r="F1046" s="403" t="s">
        <v>5</v>
      </c>
      <c r="G1046" s="404">
        <v>1100</v>
      </c>
    </row>
    <row r="1047" spans="1:7" s="9" customFormat="1">
      <c r="A1047" s="400" t="s">
        <v>26</v>
      </c>
      <c r="B1047" s="399">
        <v>18</v>
      </c>
      <c r="C1047" s="401">
        <v>8</v>
      </c>
      <c r="D1047" s="401">
        <v>1</v>
      </c>
      <c r="E1047" s="402" t="s">
        <v>461</v>
      </c>
      <c r="F1047" s="403" t="s">
        <v>6</v>
      </c>
      <c r="G1047" s="404">
        <v>1100</v>
      </c>
    </row>
    <row r="1048" spans="1:7" s="2" customFormat="1">
      <c r="A1048" s="400" t="s">
        <v>58</v>
      </c>
      <c r="B1048" s="399">
        <v>18</v>
      </c>
      <c r="C1048" s="401">
        <v>8</v>
      </c>
      <c r="D1048" s="401">
        <v>1</v>
      </c>
      <c r="E1048" s="402" t="s">
        <v>229</v>
      </c>
      <c r="F1048" s="403" t="s">
        <v>584</v>
      </c>
      <c r="G1048" s="404">
        <v>300</v>
      </c>
    </row>
    <row r="1049" spans="1:7" s="2" customFormat="1">
      <c r="A1049" s="400" t="s">
        <v>57</v>
      </c>
      <c r="B1049" s="399">
        <v>18</v>
      </c>
      <c r="C1049" s="401">
        <v>8</v>
      </c>
      <c r="D1049" s="401">
        <v>1</v>
      </c>
      <c r="E1049" s="402" t="s">
        <v>294</v>
      </c>
      <c r="F1049" s="403" t="s">
        <v>584</v>
      </c>
      <c r="G1049" s="404">
        <v>300</v>
      </c>
    </row>
    <row r="1050" spans="1:7" s="2" customFormat="1" ht="27.6">
      <c r="A1050" s="400" t="s">
        <v>381</v>
      </c>
      <c r="B1050" s="399">
        <v>18</v>
      </c>
      <c r="C1050" s="401">
        <v>8</v>
      </c>
      <c r="D1050" s="401">
        <v>1</v>
      </c>
      <c r="E1050" s="402" t="s">
        <v>382</v>
      </c>
      <c r="F1050" s="403" t="s">
        <v>584</v>
      </c>
      <c r="G1050" s="404">
        <v>300</v>
      </c>
    </row>
    <row r="1051" spans="1:7" s="2" customFormat="1">
      <c r="A1051" s="453" t="s">
        <v>55</v>
      </c>
      <c r="B1051" s="454">
        <v>18</v>
      </c>
      <c r="C1051" s="455">
        <v>8</v>
      </c>
      <c r="D1051" s="455">
        <v>1</v>
      </c>
      <c r="E1051" s="456" t="s">
        <v>383</v>
      </c>
      <c r="F1051" s="457" t="s">
        <v>584</v>
      </c>
      <c r="G1051" s="458">
        <v>300</v>
      </c>
    </row>
    <row r="1052" spans="1:7" s="2" customFormat="1" ht="27.6">
      <c r="A1052" s="400" t="s">
        <v>27</v>
      </c>
      <c r="B1052" s="399">
        <v>18</v>
      </c>
      <c r="C1052" s="401">
        <v>8</v>
      </c>
      <c r="D1052" s="401">
        <v>1</v>
      </c>
      <c r="E1052" s="402" t="s">
        <v>383</v>
      </c>
      <c r="F1052" s="403" t="s">
        <v>5</v>
      </c>
      <c r="G1052" s="404">
        <v>300</v>
      </c>
    </row>
    <row r="1053" spans="1:7" s="2" customFormat="1">
      <c r="A1053" s="400" t="s">
        <v>26</v>
      </c>
      <c r="B1053" s="399">
        <v>18</v>
      </c>
      <c r="C1053" s="401">
        <v>8</v>
      </c>
      <c r="D1053" s="401">
        <v>1</v>
      </c>
      <c r="E1053" s="402" t="s">
        <v>383</v>
      </c>
      <c r="F1053" s="403" t="s">
        <v>6</v>
      </c>
      <c r="G1053" s="404">
        <v>300</v>
      </c>
    </row>
    <row r="1054" spans="1:7" s="9" customFormat="1">
      <c r="A1054" s="447" t="s">
        <v>104</v>
      </c>
      <c r="B1054" s="448">
        <v>18</v>
      </c>
      <c r="C1054" s="449">
        <v>8</v>
      </c>
      <c r="D1054" s="449">
        <v>4</v>
      </c>
      <c r="E1054" s="450" t="s">
        <v>584</v>
      </c>
      <c r="F1054" s="451" t="s">
        <v>584</v>
      </c>
      <c r="G1054" s="452">
        <v>4980.3</v>
      </c>
    </row>
    <row r="1055" spans="1:7" s="9" customFormat="1">
      <c r="A1055" s="400" t="s">
        <v>94</v>
      </c>
      <c r="B1055" s="399">
        <v>18</v>
      </c>
      <c r="C1055" s="401">
        <v>8</v>
      </c>
      <c r="D1055" s="401">
        <v>4</v>
      </c>
      <c r="E1055" s="402" t="s">
        <v>400</v>
      </c>
      <c r="F1055" s="403" t="s">
        <v>584</v>
      </c>
      <c r="G1055" s="404">
        <v>4940.3</v>
      </c>
    </row>
    <row r="1056" spans="1:7" s="2" customFormat="1">
      <c r="A1056" s="400" t="s">
        <v>49</v>
      </c>
      <c r="B1056" s="399">
        <v>18</v>
      </c>
      <c r="C1056" s="401">
        <v>8</v>
      </c>
      <c r="D1056" s="401">
        <v>4</v>
      </c>
      <c r="E1056" s="402" t="s">
        <v>434</v>
      </c>
      <c r="F1056" s="403" t="s">
        <v>584</v>
      </c>
      <c r="G1056" s="404">
        <v>4940.3</v>
      </c>
    </row>
    <row r="1057" spans="1:7" s="9" customFormat="1" ht="27.6">
      <c r="A1057" s="400" t="s">
        <v>435</v>
      </c>
      <c r="B1057" s="399">
        <v>18</v>
      </c>
      <c r="C1057" s="401">
        <v>8</v>
      </c>
      <c r="D1057" s="401">
        <v>4</v>
      </c>
      <c r="E1057" s="402" t="s">
        <v>436</v>
      </c>
      <c r="F1057" s="403" t="s">
        <v>584</v>
      </c>
      <c r="G1057" s="404">
        <v>4940.3</v>
      </c>
    </row>
    <row r="1058" spans="1:7" s="9" customFormat="1" ht="29.25" customHeight="1">
      <c r="A1058" s="453" t="s">
        <v>137</v>
      </c>
      <c r="B1058" s="454">
        <v>18</v>
      </c>
      <c r="C1058" s="455">
        <v>8</v>
      </c>
      <c r="D1058" s="455">
        <v>4</v>
      </c>
      <c r="E1058" s="456" t="s">
        <v>462</v>
      </c>
      <c r="F1058" s="457" t="s">
        <v>584</v>
      </c>
      <c r="G1058" s="458">
        <v>210</v>
      </c>
    </row>
    <row r="1059" spans="1:7" s="2" customFormat="1">
      <c r="A1059" s="400" t="s">
        <v>524</v>
      </c>
      <c r="B1059" s="399">
        <v>18</v>
      </c>
      <c r="C1059" s="401">
        <v>8</v>
      </c>
      <c r="D1059" s="401">
        <v>4</v>
      </c>
      <c r="E1059" s="402" t="s">
        <v>462</v>
      </c>
      <c r="F1059" s="403" t="s">
        <v>20</v>
      </c>
      <c r="G1059" s="404">
        <v>210</v>
      </c>
    </row>
    <row r="1060" spans="1:7" s="2" customFormat="1">
      <c r="A1060" s="400" t="s">
        <v>36</v>
      </c>
      <c r="B1060" s="399">
        <v>18</v>
      </c>
      <c r="C1060" s="401">
        <v>8</v>
      </c>
      <c r="D1060" s="401">
        <v>4</v>
      </c>
      <c r="E1060" s="402" t="s">
        <v>462</v>
      </c>
      <c r="F1060" s="403" t="s">
        <v>19</v>
      </c>
      <c r="G1060" s="404">
        <v>210</v>
      </c>
    </row>
    <row r="1061" spans="1:7" s="2" customFormat="1">
      <c r="A1061" s="453" t="s">
        <v>103</v>
      </c>
      <c r="B1061" s="454">
        <v>18</v>
      </c>
      <c r="C1061" s="455">
        <v>8</v>
      </c>
      <c r="D1061" s="455">
        <v>4</v>
      </c>
      <c r="E1061" s="456" t="s">
        <v>463</v>
      </c>
      <c r="F1061" s="457" t="s">
        <v>584</v>
      </c>
      <c r="G1061" s="458">
        <v>4730.3</v>
      </c>
    </row>
    <row r="1062" spans="1:7" s="9" customFormat="1" ht="41.4">
      <c r="A1062" s="400" t="s">
        <v>34</v>
      </c>
      <c r="B1062" s="399">
        <v>18</v>
      </c>
      <c r="C1062" s="401">
        <v>8</v>
      </c>
      <c r="D1062" s="401">
        <v>4</v>
      </c>
      <c r="E1062" s="402" t="s">
        <v>463</v>
      </c>
      <c r="F1062" s="403" t="s">
        <v>33</v>
      </c>
      <c r="G1062" s="404">
        <v>4440.3</v>
      </c>
    </row>
    <row r="1063" spans="1:7" s="2" customFormat="1">
      <c r="A1063" s="400" t="s">
        <v>32</v>
      </c>
      <c r="B1063" s="399">
        <v>18</v>
      </c>
      <c r="C1063" s="401">
        <v>8</v>
      </c>
      <c r="D1063" s="401">
        <v>4</v>
      </c>
      <c r="E1063" s="402" t="s">
        <v>463</v>
      </c>
      <c r="F1063" s="403" t="s">
        <v>31</v>
      </c>
      <c r="G1063" s="404">
        <v>4440.3</v>
      </c>
    </row>
    <row r="1064" spans="1:7" s="2" customFormat="1" ht="21" customHeight="1">
      <c r="A1064" s="400" t="s">
        <v>524</v>
      </c>
      <c r="B1064" s="399">
        <v>18</v>
      </c>
      <c r="C1064" s="401">
        <v>8</v>
      </c>
      <c r="D1064" s="401">
        <v>4</v>
      </c>
      <c r="E1064" s="402" t="s">
        <v>463</v>
      </c>
      <c r="F1064" s="403" t="s">
        <v>20</v>
      </c>
      <c r="G1064" s="404">
        <v>265</v>
      </c>
    </row>
    <row r="1065" spans="1:7" s="2" customFormat="1">
      <c r="A1065" s="400" t="s">
        <v>36</v>
      </c>
      <c r="B1065" s="399">
        <v>18</v>
      </c>
      <c r="C1065" s="401">
        <v>8</v>
      </c>
      <c r="D1065" s="401">
        <v>4</v>
      </c>
      <c r="E1065" s="402" t="s">
        <v>463</v>
      </c>
      <c r="F1065" s="403" t="s">
        <v>19</v>
      </c>
      <c r="G1065" s="404">
        <v>265</v>
      </c>
    </row>
    <row r="1066" spans="1:7" s="2" customFormat="1">
      <c r="A1066" s="400" t="s">
        <v>30</v>
      </c>
      <c r="B1066" s="399">
        <v>18</v>
      </c>
      <c r="C1066" s="401">
        <v>8</v>
      </c>
      <c r="D1066" s="401">
        <v>4</v>
      </c>
      <c r="E1066" s="402" t="s">
        <v>463</v>
      </c>
      <c r="F1066" s="403" t="s">
        <v>4</v>
      </c>
      <c r="G1066" s="404">
        <v>25</v>
      </c>
    </row>
    <row r="1067" spans="1:7" s="9" customFormat="1">
      <c r="A1067" s="400" t="s">
        <v>29</v>
      </c>
      <c r="B1067" s="399">
        <v>18</v>
      </c>
      <c r="C1067" s="401">
        <v>8</v>
      </c>
      <c r="D1067" s="401">
        <v>4</v>
      </c>
      <c r="E1067" s="402" t="s">
        <v>463</v>
      </c>
      <c r="F1067" s="403" t="s">
        <v>28</v>
      </c>
      <c r="G1067" s="404">
        <v>25</v>
      </c>
    </row>
    <row r="1068" spans="1:7" s="2" customFormat="1">
      <c r="A1068" s="400" t="s">
        <v>58</v>
      </c>
      <c r="B1068" s="399">
        <v>18</v>
      </c>
      <c r="C1068" s="401">
        <v>8</v>
      </c>
      <c r="D1068" s="401">
        <v>4</v>
      </c>
      <c r="E1068" s="402" t="s">
        <v>229</v>
      </c>
      <c r="F1068" s="403" t="s">
        <v>584</v>
      </c>
      <c r="G1068" s="404">
        <v>40</v>
      </c>
    </row>
    <row r="1069" spans="1:7" s="2" customFormat="1">
      <c r="A1069" s="400" t="s">
        <v>57</v>
      </c>
      <c r="B1069" s="399">
        <v>18</v>
      </c>
      <c r="C1069" s="401">
        <v>8</v>
      </c>
      <c r="D1069" s="401">
        <v>4</v>
      </c>
      <c r="E1069" s="402" t="s">
        <v>294</v>
      </c>
      <c r="F1069" s="403" t="s">
        <v>584</v>
      </c>
      <c r="G1069" s="404">
        <v>20</v>
      </c>
    </row>
    <row r="1070" spans="1:7" s="2" customFormat="1">
      <c r="A1070" s="400" t="s">
        <v>426</v>
      </c>
      <c r="B1070" s="399">
        <v>18</v>
      </c>
      <c r="C1070" s="401">
        <v>8</v>
      </c>
      <c r="D1070" s="401">
        <v>4</v>
      </c>
      <c r="E1070" s="402" t="s">
        <v>427</v>
      </c>
      <c r="F1070" s="403" t="s">
        <v>584</v>
      </c>
      <c r="G1070" s="404">
        <v>20</v>
      </c>
    </row>
    <row r="1071" spans="1:7" s="2" customFormat="1">
      <c r="A1071" s="453" t="s">
        <v>56</v>
      </c>
      <c r="B1071" s="454">
        <v>18</v>
      </c>
      <c r="C1071" s="455">
        <v>8</v>
      </c>
      <c r="D1071" s="455">
        <v>4</v>
      </c>
      <c r="E1071" s="456" t="s">
        <v>428</v>
      </c>
      <c r="F1071" s="457" t="s">
        <v>584</v>
      </c>
      <c r="G1071" s="458">
        <v>20</v>
      </c>
    </row>
    <row r="1072" spans="1:7" s="2" customFormat="1">
      <c r="A1072" s="400" t="s">
        <v>524</v>
      </c>
      <c r="B1072" s="399">
        <v>18</v>
      </c>
      <c r="C1072" s="401">
        <v>8</v>
      </c>
      <c r="D1072" s="401">
        <v>4</v>
      </c>
      <c r="E1072" s="402" t="s">
        <v>428</v>
      </c>
      <c r="F1072" s="403" t="s">
        <v>20</v>
      </c>
      <c r="G1072" s="404">
        <v>20</v>
      </c>
    </row>
    <row r="1073" spans="1:7" s="9" customFormat="1">
      <c r="A1073" s="400" t="s">
        <v>36</v>
      </c>
      <c r="B1073" s="399">
        <v>18</v>
      </c>
      <c r="C1073" s="401">
        <v>8</v>
      </c>
      <c r="D1073" s="401">
        <v>4</v>
      </c>
      <c r="E1073" s="402" t="s">
        <v>428</v>
      </c>
      <c r="F1073" s="403" t="s">
        <v>19</v>
      </c>
      <c r="G1073" s="404">
        <v>20</v>
      </c>
    </row>
    <row r="1074" spans="1:7" s="2" customFormat="1">
      <c r="A1074" s="400" t="s">
        <v>52</v>
      </c>
      <c r="B1074" s="399">
        <v>18</v>
      </c>
      <c r="C1074" s="401">
        <v>8</v>
      </c>
      <c r="D1074" s="401">
        <v>4</v>
      </c>
      <c r="E1074" s="402" t="s">
        <v>464</v>
      </c>
      <c r="F1074" s="403" t="s">
        <v>584</v>
      </c>
      <c r="G1074" s="404">
        <v>20</v>
      </c>
    </row>
    <row r="1075" spans="1:7" s="2" customFormat="1" ht="27.6">
      <c r="A1075" s="400" t="s">
        <v>465</v>
      </c>
      <c r="B1075" s="399">
        <v>18</v>
      </c>
      <c r="C1075" s="401">
        <v>8</v>
      </c>
      <c r="D1075" s="401">
        <v>4</v>
      </c>
      <c r="E1075" s="402" t="s">
        <v>466</v>
      </c>
      <c r="F1075" s="403" t="s">
        <v>584</v>
      </c>
      <c r="G1075" s="404">
        <v>20</v>
      </c>
    </row>
    <row r="1076" spans="1:7" s="2" customFormat="1">
      <c r="A1076" s="453" t="s">
        <v>105</v>
      </c>
      <c r="B1076" s="454">
        <v>18</v>
      </c>
      <c r="C1076" s="455">
        <v>8</v>
      </c>
      <c r="D1076" s="455">
        <v>4</v>
      </c>
      <c r="E1076" s="456" t="s">
        <v>467</v>
      </c>
      <c r="F1076" s="457" t="s">
        <v>584</v>
      </c>
      <c r="G1076" s="458">
        <v>20</v>
      </c>
    </row>
    <row r="1077" spans="1:7" s="2" customFormat="1">
      <c r="A1077" s="400" t="s">
        <v>524</v>
      </c>
      <c r="B1077" s="399">
        <v>18</v>
      </c>
      <c r="C1077" s="401">
        <v>8</v>
      </c>
      <c r="D1077" s="401">
        <v>4</v>
      </c>
      <c r="E1077" s="402" t="s">
        <v>467</v>
      </c>
      <c r="F1077" s="403" t="s">
        <v>20</v>
      </c>
      <c r="G1077" s="404">
        <v>20</v>
      </c>
    </row>
    <row r="1078" spans="1:7" s="2" customFormat="1">
      <c r="A1078" s="400" t="s">
        <v>36</v>
      </c>
      <c r="B1078" s="399">
        <v>18</v>
      </c>
      <c r="C1078" s="401">
        <v>8</v>
      </c>
      <c r="D1078" s="401">
        <v>4</v>
      </c>
      <c r="E1078" s="402" t="s">
        <v>467</v>
      </c>
      <c r="F1078" s="403" t="s">
        <v>19</v>
      </c>
      <c r="G1078" s="404">
        <v>20</v>
      </c>
    </row>
    <row r="1079" spans="1:7" s="2" customFormat="1">
      <c r="A1079" s="441" t="s">
        <v>25</v>
      </c>
      <c r="B1079" s="442">
        <v>18</v>
      </c>
      <c r="C1079" s="443">
        <v>10</v>
      </c>
      <c r="D1079" s="443">
        <v>0</v>
      </c>
      <c r="E1079" s="444" t="s">
        <v>584</v>
      </c>
      <c r="F1079" s="445" t="s">
        <v>584</v>
      </c>
      <c r="G1079" s="446">
        <v>122391.3</v>
      </c>
    </row>
    <row r="1080" spans="1:7" s="2" customFormat="1">
      <c r="A1080" s="447" t="s">
        <v>166</v>
      </c>
      <c r="B1080" s="448">
        <v>18</v>
      </c>
      <c r="C1080" s="449">
        <v>10</v>
      </c>
      <c r="D1080" s="449">
        <v>1</v>
      </c>
      <c r="E1080" s="450" t="s">
        <v>584</v>
      </c>
      <c r="F1080" s="451" t="s">
        <v>584</v>
      </c>
      <c r="G1080" s="452">
        <v>7000</v>
      </c>
    </row>
    <row r="1081" spans="1:7" s="9" customFormat="1">
      <c r="A1081" s="400" t="s">
        <v>47</v>
      </c>
      <c r="B1081" s="399">
        <v>18</v>
      </c>
      <c r="C1081" s="401">
        <v>10</v>
      </c>
      <c r="D1081" s="401">
        <v>1</v>
      </c>
      <c r="E1081" s="402" t="s">
        <v>206</v>
      </c>
      <c r="F1081" s="403" t="s">
        <v>584</v>
      </c>
      <c r="G1081" s="404">
        <v>7000</v>
      </c>
    </row>
    <row r="1082" spans="1:7" s="2" customFormat="1">
      <c r="A1082" s="400" t="s">
        <v>46</v>
      </c>
      <c r="B1082" s="399">
        <v>18</v>
      </c>
      <c r="C1082" s="401">
        <v>10</v>
      </c>
      <c r="D1082" s="401">
        <v>1</v>
      </c>
      <c r="E1082" s="402" t="s">
        <v>207</v>
      </c>
      <c r="F1082" s="403" t="s">
        <v>584</v>
      </c>
      <c r="G1082" s="404">
        <v>7000</v>
      </c>
    </row>
    <row r="1083" spans="1:7" s="2" customFormat="1">
      <c r="A1083" s="400" t="s">
        <v>208</v>
      </c>
      <c r="B1083" s="399">
        <v>18</v>
      </c>
      <c r="C1083" s="401">
        <v>10</v>
      </c>
      <c r="D1083" s="401">
        <v>1</v>
      </c>
      <c r="E1083" s="402" t="s">
        <v>209</v>
      </c>
      <c r="F1083" s="403" t="s">
        <v>584</v>
      </c>
      <c r="G1083" s="404">
        <v>7000</v>
      </c>
    </row>
    <row r="1084" spans="1:7" s="9" customFormat="1">
      <c r="A1084" s="453" t="s">
        <v>167</v>
      </c>
      <c r="B1084" s="454">
        <v>18</v>
      </c>
      <c r="C1084" s="455">
        <v>10</v>
      </c>
      <c r="D1084" s="455">
        <v>1</v>
      </c>
      <c r="E1084" s="456" t="s">
        <v>468</v>
      </c>
      <c r="F1084" s="457" t="s">
        <v>584</v>
      </c>
      <c r="G1084" s="458">
        <v>7000</v>
      </c>
    </row>
    <row r="1085" spans="1:7" s="2" customFormat="1">
      <c r="A1085" s="400" t="s">
        <v>18</v>
      </c>
      <c r="B1085" s="399">
        <v>18</v>
      </c>
      <c r="C1085" s="401">
        <v>10</v>
      </c>
      <c r="D1085" s="401">
        <v>1</v>
      </c>
      <c r="E1085" s="402" t="s">
        <v>468</v>
      </c>
      <c r="F1085" s="403" t="s">
        <v>17</v>
      </c>
      <c r="G1085" s="404">
        <v>7000</v>
      </c>
    </row>
    <row r="1086" spans="1:7" s="2" customFormat="1">
      <c r="A1086" s="400" t="s">
        <v>133</v>
      </c>
      <c r="B1086" s="399">
        <v>18</v>
      </c>
      <c r="C1086" s="401">
        <v>10</v>
      </c>
      <c r="D1086" s="401">
        <v>1</v>
      </c>
      <c r="E1086" s="402" t="s">
        <v>468</v>
      </c>
      <c r="F1086" s="403" t="s">
        <v>134</v>
      </c>
      <c r="G1086" s="404">
        <v>7000</v>
      </c>
    </row>
    <row r="1087" spans="1:7" s="2" customFormat="1">
      <c r="A1087" s="447" t="s">
        <v>131</v>
      </c>
      <c r="B1087" s="448">
        <v>18</v>
      </c>
      <c r="C1087" s="449">
        <v>10</v>
      </c>
      <c r="D1087" s="449">
        <v>3</v>
      </c>
      <c r="E1087" s="450" t="s">
        <v>584</v>
      </c>
      <c r="F1087" s="451" t="s">
        <v>584</v>
      </c>
      <c r="G1087" s="452">
        <v>80225.3</v>
      </c>
    </row>
    <row r="1088" spans="1:7" s="9" customFormat="1">
      <c r="A1088" s="400" t="s">
        <v>949</v>
      </c>
      <c r="B1088" s="399">
        <v>18</v>
      </c>
      <c r="C1088" s="401">
        <v>10</v>
      </c>
      <c r="D1088" s="401">
        <v>3</v>
      </c>
      <c r="E1088" s="402" t="s">
        <v>469</v>
      </c>
      <c r="F1088" s="403" t="s">
        <v>584</v>
      </c>
      <c r="G1088" s="404">
        <v>8854</v>
      </c>
    </row>
    <row r="1089" spans="1:7" s="2" customFormat="1">
      <c r="A1089" s="400" t="s">
        <v>139</v>
      </c>
      <c r="B1089" s="399">
        <v>18</v>
      </c>
      <c r="C1089" s="401">
        <v>10</v>
      </c>
      <c r="D1089" s="401">
        <v>3</v>
      </c>
      <c r="E1089" s="402" t="s">
        <v>470</v>
      </c>
      <c r="F1089" s="403" t="s">
        <v>584</v>
      </c>
      <c r="G1089" s="404">
        <v>6900</v>
      </c>
    </row>
    <row r="1090" spans="1:7" s="2" customFormat="1" ht="41.4">
      <c r="A1090" s="400" t="s">
        <v>471</v>
      </c>
      <c r="B1090" s="399">
        <v>18</v>
      </c>
      <c r="C1090" s="401">
        <v>10</v>
      </c>
      <c r="D1090" s="401">
        <v>3</v>
      </c>
      <c r="E1090" s="402" t="s">
        <v>472</v>
      </c>
      <c r="F1090" s="403" t="s">
        <v>584</v>
      </c>
      <c r="G1090" s="404">
        <v>6900</v>
      </c>
    </row>
    <row r="1091" spans="1:7" s="2" customFormat="1" ht="27.6">
      <c r="A1091" s="453" t="s">
        <v>140</v>
      </c>
      <c r="B1091" s="454">
        <v>18</v>
      </c>
      <c r="C1091" s="455">
        <v>10</v>
      </c>
      <c r="D1091" s="455">
        <v>3</v>
      </c>
      <c r="E1091" s="456" t="s">
        <v>473</v>
      </c>
      <c r="F1091" s="457" t="s">
        <v>584</v>
      </c>
      <c r="G1091" s="458">
        <v>6000</v>
      </c>
    </row>
    <row r="1092" spans="1:7" s="9" customFormat="1">
      <c r="A1092" s="400" t="s">
        <v>18</v>
      </c>
      <c r="B1092" s="399">
        <v>18</v>
      </c>
      <c r="C1092" s="401">
        <v>10</v>
      </c>
      <c r="D1092" s="401">
        <v>3</v>
      </c>
      <c r="E1092" s="402" t="s">
        <v>473</v>
      </c>
      <c r="F1092" s="403" t="s">
        <v>17</v>
      </c>
      <c r="G1092" s="404">
        <v>6000</v>
      </c>
    </row>
    <row r="1093" spans="1:7" s="2" customFormat="1">
      <c r="A1093" s="400" t="s">
        <v>16</v>
      </c>
      <c r="B1093" s="399">
        <v>18</v>
      </c>
      <c r="C1093" s="401">
        <v>10</v>
      </c>
      <c r="D1093" s="401">
        <v>3</v>
      </c>
      <c r="E1093" s="402" t="s">
        <v>473</v>
      </c>
      <c r="F1093" s="403" t="s">
        <v>15</v>
      </c>
      <c r="G1093" s="404">
        <v>6000</v>
      </c>
    </row>
    <row r="1094" spans="1:7" s="2" customFormat="1">
      <c r="A1094" s="453" t="s">
        <v>1060</v>
      </c>
      <c r="B1094" s="454">
        <v>18</v>
      </c>
      <c r="C1094" s="455">
        <v>10</v>
      </c>
      <c r="D1094" s="455">
        <v>3</v>
      </c>
      <c r="E1094" s="456" t="s">
        <v>1061</v>
      </c>
      <c r="F1094" s="457" t="s">
        <v>584</v>
      </c>
      <c r="G1094" s="458">
        <v>900</v>
      </c>
    </row>
    <row r="1095" spans="1:7" s="2" customFormat="1">
      <c r="A1095" s="400" t="s">
        <v>18</v>
      </c>
      <c r="B1095" s="399">
        <v>18</v>
      </c>
      <c r="C1095" s="401">
        <v>10</v>
      </c>
      <c r="D1095" s="401">
        <v>3</v>
      </c>
      <c r="E1095" s="402" t="s">
        <v>1061</v>
      </c>
      <c r="F1095" s="403" t="s">
        <v>17</v>
      </c>
      <c r="G1095" s="404">
        <v>900</v>
      </c>
    </row>
    <row r="1096" spans="1:7" s="9" customFormat="1">
      <c r="A1096" s="400" t="s">
        <v>16</v>
      </c>
      <c r="B1096" s="399">
        <v>18</v>
      </c>
      <c r="C1096" s="401">
        <v>10</v>
      </c>
      <c r="D1096" s="401">
        <v>3</v>
      </c>
      <c r="E1096" s="402" t="s">
        <v>1061</v>
      </c>
      <c r="F1096" s="403" t="s">
        <v>15</v>
      </c>
      <c r="G1096" s="404">
        <v>900</v>
      </c>
    </row>
    <row r="1097" spans="1:7" s="2" customFormat="1" ht="27.6">
      <c r="A1097" s="400" t="s">
        <v>1062</v>
      </c>
      <c r="B1097" s="399">
        <v>18</v>
      </c>
      <c r="C1097" s="401">
        <v>10</v>
      </c>
      <c r="D1097" s="401">
        <v>3</v>
      </c>
      <c r="E1097" s="402" t="s">
        <v>1063</v>
      </c>
      <c r="F1097" s="403" t="s">
        <v>584</v>
      </c>
      <c r="G1097" s="404">
        <v>1954</v>
      </c>
    </row>
    <row r="1098" spans="1:7" s="2" customFormat="1" ht="55.2">
      <c r="A1098" s="400" t="s">
        <v>1064</v>
      </c>
      <c r="B1098" s="399">
        <v>18</v>
      </c>
      <c r="C1098" s="401">
        <v>10</v>
      </c>
      <c r="D1098" s="401">
        <v>3</v>
      </c>
      <c r="E1098" s="402" t="s">
        <v>1065</v>
      </c>
      <c r="F1098" s="403" t="s">
        <v>584</v>
      </c>
      <c r="G1098" s="404">
        <v>1954</v>
      </c>
    </row>
    <row r="1099" spans="1:7" s="9" customFormat="1" ht="55.2">
      <c r="A1099" s="453" t="s">
        <v>1066</v>
      </c>
      <c r="B1099" s="454">
        <v>18</v>
      </c>
      <c r="C1099" s="455">
        <v>10</v>
      </c>
      <c r="D1099" s="455">
        <v>3</v>
      </c>
      <c r="E1099" s="456" t="s">
        <v>1067</v>
      </c>
      <c r="F1099" s="457" t="s">
        <v>584</v>
      </c>
      <c r="G1099" s="458">
        <v>1954</v>
      </c>
    </row>
    <row r="1100" spans="1:7" s="2" customFormat="1">
      <c r="A1100" s="400" t="s">
        <v>18</v>
      </c>
      <c r="B1100" s="399">
        <v>18</v>
      </c>
      <c r="C1100" s="401">
        <v>10</v>
      </c>
      <c r="D1100" s="401">
        <v>3</v>
      </c>
      <c r="E1100" s="402" t="s">
        <v>1067</v>
      </c>
      <c r="F1100" s="403" t="s">
        <v>17</v>
      </c>
      <c r="G1100" s="404">
        <v>1954</v>
      </c>
    </row>
    <row r="1101" spans="1:7" s="2" customFormat="1">
      <c r="A1101" s="400" t="s">
        <v>16</v>
      </c>
      <c r="B1101" s="399">
        <v>18</v>
      </c>
      <c r="C1101" s="401">
        <v>10</v>
      </c>
      <c r="D1101" s="401">
        <v>3</v>
      </c>
      <c r="E1101" s="402" t="s">
        <v>1067</v>
      </c>
      <c r="F1101" s="403" t="s">
        <v>15</v>
      </c>
      <c r="G1101" s="404">
        <v>1954</v>
      </c>
    </row>
    <row r="1102" spans="1:7" s="2" customFormat="1" ht="27.6">
      <c r="A1102" s="400" t="s">
        <v>44</v>
      </c>
      <c r="B1102" s="399">
        <v>18</v>
      </c>
      <c r="C1102" s="401">
        <v>10</v>
      </c>
      <c r="D1102" s="401">
        <v>3</v>
      </c>
      <c r="E1102" s="402" t="s">
        <v>191</v>
      </c>
      <c r="F1102" s="403" t="s">
        <v>584</v>
      </c>
      <c r="G1102" s="404">
        <v>66169</v>
      </c>
    </row>
    <row r="1103" spans="1:7" s="2" customFormat="1" ht="27.6">
      <c r="A1103" s="400" t="s">
        <v>106</v>
      </c>
      <c r="B1103" s="399">
        <v>18</v>
      </c>
      <c r="C1103" s="401">
        <v>10</v>
      </c>
      <c r="D1103" s="401">
        <v>3</v>
      </c>
      <c r="E1103" s="402" t="s">
        <v>196</v>
      </c>
      <c r="F1103" s="403" t="s">
        <v>584</v>
      </c>
      <c r="G1103" s="404">
        <v>52048</v>
      </c>
    </row>
    <row r="1104" spans="1:7" s="2" customFormat="1" ht="55.2">
      <c r="A1104" s="400" t="s">
        <v>510</v>
      </c>
      <c r="B1104" s="399">
        <v>18</v>
      </c>
      <c r="C1104" s="401">
        <v>10</v>
      </c>
      <c r="D1104" s="401">
        <v>3</v>
      </c>
      <c r="E1104" s="402" t="s">
        <v>509</v>
      </c>
      <c r="F1104" s="403" t="s">
        <v>584</v>
      </c>
      <c r="G1104" s="404">
        <v>51308</v>
      </c>
    </row>
    <row r="1105" spans="1:7" s="2" customFormat="1">
      <c r="A1105" s="453" t="s">
        <v>136</v>
      </c>
      <c r="B1105" s="454">
        <v>18</v>
      </c>
      <c r="C1105" s="455">
        <v>10</v>
      </c>
      <c r="D1105" s="455">
        <v>3</v>
      </c>
      <c r="E1105" s="456" t="s">
        <v>511</v>
      </c>
      <c r="F1105" s="457" t="s">
        <v>584</v>
      </c>
      <c r="G1105" s="458">
        <v>51308</v>
      </c>
    </row>
    <row r="1106" spans="1:7" s="9" customFormat="1">
      <c r="A1106" s="400" t="s">
        <v>524</v>
      </c>
      <c r="B1106" s="399">
        <v>18</v>
      </c>
      <c r="C1106" s="401">
        <v>10</v>
      </c>
      <c r="D1106" s="401">
        <v>3</v>
      </c>
      <c r="E1106" s="402" t="s">
        <v>511</v>
      </c>
      <c r="F1106" s="403" t="s">
        <v>20</v>
      </c>
      <c r="G1106" s="404">
        <v>384.8</v>
      </c>
    </row>
    <row r="1107" spans="1:7" s="2" customFormat="1">
      <c r="A1107" s="400" t="s">
        <v>36</v>
      </c>
      <c r="B1107" s="399">
        <v>18</v>
      </c>
      <c r="C1107" s="401">
        <v>10</v>
      </c>
      <c r="D1107" s="401">
        <v>3</v>
      </c>
      <c r="E1107" s="402" t="s">
        <v>511</v>
      </c>
      <c r="F1107" s="403" t="s">
        <v>19</v>
      </c>
      <c r="G1107" s="404">
        <v>384.8</v>
      </c>
    </row>
    <row r="1108" spans="1:7" s="2" customFormat="1">
      <c r="A1108" s="400" t="s">
        <v>18</v>
      </c>
      <c r="B1108" s="399">
        <v>18</v>
      </c>
      <c r="C1108" s="401">
        <v>10</v>
      </c>
      <c r="D1108" s="401">
        <v>3</v>
      </c>
      <c r="E1108" s="402" t="s">
        <v>511</v>
      </c>
      <c r="F1108" s="403" t="s">
        <v>17</v>
      </c>
      <c r="G1108" s="404">
        <v>50923.199999999997</v>
      </c>
    </row>
    <row r="1109" spans="1:7" s="9" customFormat="1">
      <c r="A1109" s="400" t="s">
        <v>16</v>
      </c>
      <c r="B1109" s="399">
        <v>18</v>
      </c>
      <c r="C1109" s="401">
        <v>10</v>
      </c>
      <c r="D1109" s="401">
        <v>3</v>
      </c>
      <c r="E1109" s="402" t="s">
        <v>511</v>
      </c>
      <c r="F1109" s="403" t="s">
        <v>15</v>
      </c>
      <c r="G1109" s="404">
        <v>50923.199999999997</v>
      </c>
    </row>
    <row r="1110" spans="1:7" s="2" customFormat="1" ht="41.4">
      <c r="A1110" s="400" t="s">
        <v>474</v>
      </c>
      <c r="B1110" s="399">
        <v>18</v>
      </c>
      <c r="C1110" s="401">
        <v>10</v>
      </c>
      <c r="D1110" s="401">
        <v>3</v>
      </c>
      <c r="E1110" s="402" t="s">
        <v>475</v>
      </c>
      <c r="F1110" s="403" t="s">
        <v>584</v>
      </c>
      <c r="G1110" s="404">
        <v>40</v>
      </c>
    </row>
    <row r="1111" spans="1:7" s="2" customFormat="1" ht="27.6">
      <c r="A1111" s="400" t="s">
        <v>132</v>
      </c>
      <c r="B1111" s="399">
        <v>18</v>
      </c>
      <c r="C1111" s="401">
        <v>10</v>
      </c>
      <c r="D1111" s="401">
        <v>3</v>
      </c>
      <c r="E1111" s="402" t="s">
        <v>476</v>
      </c>
      <c r="F1111" s="403" t="s">
        <v>584</v>
      </c>
      <c r="G1111" s="404">
        <v>40</v>
      </c>
    </row>
    <row r="1112" spans="1:7" s="9" customFormat="1">
      <c r="A1112" s="400" t="s">
        <v>524</v>
      </c>
      <c r="B1112" s="399">
        <v>18</v>
      </c>
      <c r="C1112" s="401">
        <v>10</v>
      </c>
      <c r="D1112" s="401">
        <v>3</v>
      </c>
      <c r="E1112" s="402" t="s">
        <v>476</v>
      </c>
      <c r="F1112" s="403" t="s">
        <v>20</v>
      </c>
      <c r="G1112" s="404">
        <v>0.3</v>
      </c>
    </row>
    <row r="1113" spans="1:7" s="2" customFormat="1">
      <c r="A1113" s="400" t="s">
        <v>36</v>
      </c>
      <c r="B1113" s="399">
        <v>18</v>
      </c>
      <c r="C1113" s="401">
        <v>10</v>
      </c>
      <c r="D1113" s="401">
        <v>3</v>
      </c>
      <c r="E1113" s="402" t="s">
        <v>476</v>
      </c>
      <c r="F1113" s="403" t="s">
        <v>19</v>
      </c>
      <c r="G1113" s="404">
        <v>0.3</v>
      </c>
    </row>
    <row r="1114" spans="1:7" s="2" customFormat="1">
      <c r="A1114" s="400" t="s">
        <v>18</v>
      </c>
      <c r="B1114" s="399">
        <v>18</v>
      </c>
      <c r="C1114" s="401">
        <v>10</v>
      </c>
      <c r="D1114" s="401">
        <v>3</v>
      </c>
      <c r="E1114" s="402" t="s">
        <v>476</v>
      </c>
      <c r="F1114" s="403" t="s">
        <v>17</v>
      </c>
      <c r="G1114" s="404">
        <v>39.700000000000003</v>
      </c>
    </row>
    <row r="1115" spans="1:7" s="2" customFormat="1">
      <c r="A1115" s="400" t="s">
        <v>133</v>
      </c>
      <c r="B1115" s="399">
        <v>18</v>
      </c>
      <c r="C1115" s="401">
        <v>10</v>
      </c>
      <c r="D1115" s="401">
        <v>3</v>
      </c>
      <c r="E1115" s="402" t="s">
        <v>476</v>
      </c>
      <c r="F1115" s="403" t="s">
        <v>134</v>
      </c>
      <c r="G1115" s="404">
        <v>39.700000000000003</v>
      </c>
    </row>
    <row r="1116" spans="1:7" s="9" customFormat="1" ht="41.4">
      <c r="A1116" s="400" t="s">
        <v>197</v>
      </c>
      <c r="B1116" s="399">
        <v>18</v>
      </c>
      <c r="C1116" s="401">
        <v>10</v>
      </c>
      <c r="D1116" s="401">
        <v>3</v>
      </c>
      <c r="E1116" s="402" t="s">
        <v>198</v>
      </c>
      <c r="F1116" s="403" t="s">
        <v>584</v>
      </c>
      <c r="G1116" s="404">
        <v>700</v>
      </c>
    </row>
    <row r="1117" spans="1:7" s="2" customFormat="1" ht="27.6">
      <c r="A1117" s="453" t="s">
        <v>135</v>
      </c>
      <c r="B1117" s="454">
        <v>18</v>
      </c>
      <c r="C1117" s="455">
        <v>10</v>
      </c>
      <c r="D1117" s="455">
        <v>3</v>
      </c>
      <c r="E1117" s="456" t="s">
        <v>477</v>
      </c>
      <c r="F1117" s="457" t="s">
        <v>584</v>
      </c>
      <c r="G1117" s="458">
        <v>700</v>
      </c>
    </row>
    <row r="1118" spans="1:7" s="2" customFormat="1">
      <c r="A1118" s="400" t="s">
        <v>524</v>
      </c>
      <c r="B1118" s="399">
        <v>18</v>
      </c>
      <c r="C1118" s="401">
        <v>10</v>
      </c>
      <c r="D1118" s="401">
        <v>3</v>
      </c>
      <c r="E1118" s="402" t="s">
        <v>477</v>
      </c>
      <c r="F1118" s="403" t="s">
        <v>20</v>
      </c>
      <c r="G1118" s="404">
        <v>5.3</v>
      </c>
    </row>
    <row r="1119" spans="1:7" s="2" customFormat="1">
      <c r="A1119" s="400" t="s">
        <v>36</v>
      </c>
      <c r="B1119" s="399">
        <v>18</v>
      </c>
      <c r="C1119" s="401">
        <v>10</v>
      </c>
      <c r="D1119" s="401">
        <v>3</v>
      </c>
      <c r="E1119" s="402" t="s">
        <v>477</v>
      </c>
      <c r="F1119" s="403" t="s">
        <v>19</v>
      </c>
      <c r="G1119" s="404">
        <v>5.3</v>
      </c>
    </row>
    <row r="1120" spans="1:7" s="2" customFormat="1">
      <c r="A1120" s="400" t="s">
        <v>18</v>
      </c>
      <c r="B1120" s="399">
        <v>18</v>
      </c>
      <c r="C1120" s="401">
        <v>10</v>
      </c>
      <c r="D1120" s="401">
        <v>3</v>
      </c>
      <c r="E1120" s="402" t="s">
        <v>477</v>
      </c>
      <c r="F1120" s="403" t="s">
        <v>17</v>
      </c>
      <c r="G1120" s="404">
        <v>694.7</v>
      </c>
    </row>
    <row r="1121" spans="1:7" s="2" customFormat="1">
      <c r="A1121" s="400" t="s">
        <v>133</v>
      </c>
      <c r="B1121" s="399">
        <v>18</v>
      </c>
      <c r="C1121" s="401">
        <v>10</v>
      </c>
      <c r="D1121" s="401">
        <v>3</v>
      </c>
      <c r="E1121" s="402" t="s">
        <v>477</v>
      </c>
      <c r="F1121" s="403" t="s">
        <v>134</v>
      </c>
      <c r="G1121" s="404">
        <v>694.7</v>
      </c>
    </row>
    <row r="1122" spans="1:7" s="2" customFormat="1" ht="27.6">
      <c r="A1122" s="400" t="s">
        <v>562</v>
      </c>
      <c r="B1122" s="399">
        <v>18</v>
      </c>
      <c r="C1122" s="401">
        <v>10</v>
      </c>
      <c r="D1122" s="401">
        <v>3</v>
      </c>
      <c r="E1122" s="402" t="s">
        <v>708</v>
      </c>
      <c r="F1122" s="403" t="s">
        <v>584</v>
      </c>
      <c r="G1122" s="404">
        <v>14121</v>
      </c>
    </row>
    <row r="1123" spans="1:7" s="9" customFormat="1" ht="27.6">
      <c r="A1123" s="400" t="s">
        <v>696</v>
      </c>
      <c r="B1123" s="399">
        <v>18</v>
      </c>
      <c r="C1123" s="401">
        <v>10</v>
      </c>
      <c r="D1123" s="401">
        <v>3</v>
      </c>
      <c r="E1123" s="402" t="s">
        <v>709</v>
      </c>
      <c r="F1123" s="403" t="s">
        <v>584</v>
      </c>
      <c r="G1123" s="404">
        <v>1100</v>
      </c>
    </row>
    <row r="1124" spans="1:7" s="2" customFormat="1" ht="41.4">
      <c r="A1124" s="453" t="s">
        <v>626</v>
      </c>
      <c r="B1124" s="454">
        <v>18</v>
      </c>
      <c r="C1124" s="455">
        <v>10</v>
      </c>
      <c r="D1124" s="455">
        <v>3</v>
      </c>
      <c r="E1124" s="456" t="s">
        <v>710</v>
      </c>
      <c r="F1124" s="457" t="s">
        <v>584</v>
      </c>
      <c r="G1124" s="458">
        <v>1100</v>
      </c>
    </row>
    <row r="1125" spans="1:7" s="2" customFormat="1">
      <c r="A1125" s="400" t="s">
        <v>18</v>
      </c>
      <c r="B1125" s="399">
        <v>18</v>
      </c>
      <c r="C1125" s="401">
        <v>10</v>
      </c>
      <c r="D1125" s="401">
        <v>3</v>
      </c>
      <c r="E1125" s="402" t="s">
        <v>710</v>
      </c>
      <c r="F1125" s="403" t="s">
        <v>17</v>
      </c>
      <c r="G1125" s="404">
        <v>1100</v>
      </c>
    </row>
    <row r="1126" spans="1:7" s="2" customFormat="1">
      <c r="A1126" s="400" t="s">
        <v>133</v>
      </c>
      <c r="B1126" s="399">
        <v>18</v>
      </c>
      <c r="C1126" s="401">
        <v>10</v>
      </c>
      <c r="D1126" s="401">
        <v>3</v>
      </c>
      <c r="E1126" s="402" t="s">
        <v>710</v>
      </c>
      <c r="F1126" s="403" t="s">
        <v>134</v>
      </c>
      <c r="G1126" s="404">
        <v>1100</v>
      </c>
    </row>
    <row r="1127" spans="1:7" s="2" customFormat="1" ht="27.6">
      <c r="A1127" s="400" t="s">
        <v>955</v>
      </c>
      <c r="B1127" s="399">
        <v>18</v>
      </c>
      <c r="C1127" s="401">
        <v>10</v>
      </c>
      <c r="D1127" s="401">
        <v>3</v>
      </c>
      <c r="E1127" s="402" t="s">
        <v>1068</v>
      </c>
      <c r="F1127" s="403" t="s">
        <v>584</v>
      </c>
      <c r="G1127" s="404">
        <v>13021</v>
      </c>
    </row>
    <row r="1128" spans="1:7" s="9" customFormat="1" ht="27.6">
      <c r="A1128" s="453" t="s">
        <v>1069</v>
      </c>
      <c r="B1128" s="454">
        <v>18</v>
      </c>
      <c r="C1128" s="455">
        <v>10</v>
      </c>
      <c r="D1128" s="455">
        <v>3</v>
      </c>
      <c r="E1128" s="456" t="s">
        <v>1070</v>
      </c>
      <c r="F1128" s="457" t="s">
        <v>584</v>
      </c>
      <c r="G1128" s="458">
        <v>13021</v>
      </c>
    </row>
    <row r="1129" spans="1:7" s="2" customFormat="1">
      <c r="A1129" s="400" t="s">
        <v>524</v>
      </c>
      <c r="B1129" s="399">
        <v>18</v>
      </c>
      <c r="C1129" s="401">
        <v>10</v>
      </c>
      <c r="D1129" s="401">
        <v>3</v>
      </c>
      <c r="E1129" s="402" t="s">
        <v>1070</v>
      </c>
      <c r="F1129" s="403" t="s">
        <v>20</v>
      </c>
      <c r="G1129" s="404">
        <v>13021</v>
      </c>
    </row>
    <row r="1130" spans="1:7" s="2" customFormat="1">
      <c r="A1130" s="400" t="s">
        <v>36</v>
      </c>
      <c r="B1130" s="399">
        <v>18</v>
      </c>
      <c r="C1130" s="401">
        <v>10</v>
      </c>
      <c r="D1130" s="401">
        <v>3</v>
      </c>
      <c r="E1130" s="402" t="s">
        <v>1070</v>
      </c>
      <c r="F1130" s="403" t="s">
        <v>19</v>
      </c>
      <c r="G1130" s="404">
        <v>13021</v>
      </c>
    </row>
    <row r="1131" spans="1:7" s="2" customFormat="1" ht="27.6">
      <c r="A1131" s="400" t="s">
        <v>149</v>
      </c>
      <c r="B1131" s="399">
        <v>18</v>
      </c>
      <c r="C1131" s="401">
        <v>10</v>
      </c>
      <c r="D1131" s="401">
        <v>3</v>
      </c>
      <c r="E1131" s="402" t="s">
        <v>204</v>
      </c>
      <c r="F1131" s="403" t="s">
        <v>584</v>
      </c>
      <c r="G1131" s="404">
        <v>4902.3</v>
      </c>
    </row>
    <row r="1132" spans="1:7" s="2" customFormat="1">
      <c r="A1132" s="400" t="s">
        <v>669</v>
      </c>
      <c r="B1132" s="399">
        <v>18</v>
      </c>
      <c r="C1132" s="401">
        <v>10</v>
      </c>
      <c r="D1132" s="401">
        <v>3</v>
      </c>
      <c r="E1132" s="402" t="s">
        <v>666</v>
      </c>
      <c r="F1132" s="403" t="s">
        <v>584</v>
      </c>
      <c r="G1132" s="404">
        <v>4902.3</v>
      </c>
    </row>
    <row r="1133" spans="1:7" s="2" customFormat="1" ht="27.6">
      <c r="A1133" s="400" t="s">
        <v>670</v>
      </c>
      <c r="B1133" s="399">
        <v>18</v>
      </c>
      <c r="C1133" s="401">
        <v>10</v>
      </c>
      <c r="D1133" s="401">
        <v>3</v>
      </c>
      <c r="E1133" s="402" t="s">
        <v>667</v>
      </c>
      <c r="F1133" s="403" t="s">
        <v>584</v>
      </c>
      <c r="G1133" s="404">
        <v>4902.3</v>
      </c>
    </row>
    <row r="1134" spans="1:7" s="2" customFormat="1">
      <c r="A1134" s="453" t="s">
        <v>1071</v>
      </c>
      <c r="B1134" s="454">
        <v>18</v>
      </c>
      <c r="C1134" s="455">
        <v>10</v>
      </c>
      <c r="D1134" s="455">
        <v>3</v>
      </c>
      <c r="E1134" s="456" t="s">
        <v>668</v>
      </c>
      <c r="F1134" s="457" t="s">
        <v>584</v>
      </c>
      <c r="G1134" s="458">
        <v>1018</v>
      </c>
    </row>
    <row r="1135" spans="1:7" s="2" customFormat="1">
      <c r="A1135" s="400" t="s">
        <v>18</v>
      </c>
      <c r="B1135" s="399">
        <v>18</v>
      </c>
      <c r="C1135" s="401">
        <v>10</v>
      </c>
      <c r="D1135" s="401">
        <v>3</v>
      </c>
      <c r="E1135" s="402" t="s">
        <v>668</v>
      </c>
      <c r="F1135" s="403" t="s">
        <v>17</v>
      </c>
      <c r="G1135" s="404">
        <v>1018</v>
      </c>
    </row>
    <row r="1136" spans="1:7" s="2" customFormat="1">
      <c r="A1136" s="400" t="s">
        <v>16</v>
      </c>
      <c r="B1136" s="399">
        <v>18</v>
      </c>
      <c r="C1136" s="401">
        <v>10</v>
      </c>
      <c r="D1136" s="401">
        <v>3</v>
      </c>
      <c r="E1136" s="402" t="s">
        <v>668</v>
      </c>
      <c r="F1136" s="403" t="s">
        <v>15</v>
      </c>
      <c r="G1136" s="404">
        <v>1018</v>
      </c>
    </row>
    <row r="1137" spans="1:7" s="2" customFormat="1" ht="27.6">
      <c r="A1137" s="453" t="s">
        <v>673</v>
      </c>
      <c r="B1137" s="454">
        <v>18</v>
      </c>
      <c r="C1137" s="455">
        <v>10</v>
      </c>
      <c r="D1137" s="455">
        <v>3</v>
      </c>
      <c r="E1137" s="456" t="s">
        <v>672</v>
      </c>
      <c r="F1137" s="457" t="s">
        <v>584</v>
      </c>
      <c r="G1137" s="458">
        <v>3884.3</v>
      </c>
    </row>
    <row r="1138" spans="1:7" s="2" customFormat="1">
      <c r="A1138" s="400" t="s">
        <v>18</v>
      </c>
      <c r="B1138" s="399">
        <v>18</v>
      </c>
      <c r="C1138" s="401">
        <v>10</v>
      </c>
      <c r="D1138" s="401">
        <v>3</v>
      </c>
      <c r="E1138" s="402" t="s">
        <v>672</v>
      </c>
      <c r="F1138" s="403" t="s">
        <v>17</v>
      </c>
      <c r="G1138" s="404">
        <v>3884.3</v>
      </c>
    </row>
    <row r="1139" spans="1:7" s="15" customFormat="1">
      <c r="A1139" s="400" t="s">
        <v>16</v>
      </c>
      <c r="B1139" s="399">
        <v>18</v>
      </c>
      <c r="C1139" s="401">
        <v>10</v>
      </c>
      <c r="D1139" s="401">
        <v>3</v>
      </c>
      <c r="E1139" s="402" t="s">
        <v>672</v>
      </c>
      <c r="F1139" s="403" t="s">
        <v>15</v>
      </c>
      <c r="G1139" s="404">
        <v>3884.3</v>
      </c>
    </row>
    <row r="1140" spans="1:7">
      <c r="A1140" s="400" t="s">
        <v>86</v>
      </c>
      <c r="B1140" s="399">
        <v>18</v>
      </c>
      <c r="C1140" s="401">
        <v>10</v>
      </c>
      <c r="D1140" s="401">
        <v>3</v>
      </c>
      <c r="E1140" s="402" t="s">
        <v>258</v>
      </c>
      <c r="F1140" s="403" t="s">
        <v>584</v>
      </c>
      <c r="G1140" s="404">
        <v>300</v>
      </c>
    </row>
    <row r="1141" spans="1:7">
      <c r="A1141" s="453" t="s">
        <v>168</v>
      </c>
      <c r="B1141" s="454">
        <v>18</v>
      </c>
      <c r="C1141" s="455">
        <v>10</v>
      </c>
      <c r="D1141" s="455">
        <v>3</v>
      </c>
      <c r="E1141" s="456" t="s">
        <v>478</v>
      </c>
      <c r="F1141" s="457" t="s">
        <v>584</v>
      </c>
      <c r="G1141" s="458">
        <v>300</v>
      </c>
    </row>
    <row r="1142" spans="1:7">
      <c r="A1142" s="400" t="s">
        <v>18</v>
      </c>
      <c r="B1142" s="399">
        <v>18</v>
      </c>
      <c r="C1142" s="401">
        <v>10</v>
      </c>
      <c r="D1142" s="401">
        <v>3</v>
      </c>
      <c r="E1142" s="402" t="s">
        <v>478</v>
      </c>
      <c r="F1142" s="403" t="s">
        <v>17</v>
      </c>
      <c r="G1142" s="404">
        <v>300</v>
      </c>
    </row>
    <row r="1143" spans="1:7">
      <c r="A1143" s="400" t="s">
        <v>507</v>
      </c>
      <c r="B1143" s="399">
        <v>18</v>
      </c>
      <c r="C1143" s="401">
        <v>10</v>
      </c>
      <c r="D1143" s="401">
        <v>3</v>
      </c>
      <c r="E1143" s="402" t="s">
        <v>478</v>
      </c>
      <c r="F1143" s="403" t="s">
        <v>506</v>
      </c>
      <c r="G1143" s="404">
        <v>300</v>
      </c>
    </row>
    <row r="1144" spans="1:7">
      <c r="A1144" s="447" t="s">
        <v>24</v>
      </c>
      <c r="B1144" s="448">
        <v>18</v>
      </c>
      <c r="C1144" s="449">
        <v>10</v>
      </c>
      <c r="D1144" s="449">
        <v>4</v>
      </c>
      <c r="E1144" s="450" t="s">
        <v>584</v>
      </c>
      <c r="F1144" s="451" t="s">
        <v>584</v>
      </c>
      <c r="G1144" s="452">
        <v>35166</v>
      </c>
    </row>
    <row r="1145" spans="1:7">
      <c r="A1145" s="400" t="s">
        <v>949</v>
      </c>
      <c r="B1145" s="399">
        <v>18</v>
      </c>
      <c r="C1145" s="401">
        <v>10</v>
      </c>
      <c r="D1145" s="401">
        <v>4</v>
      </c>
      <c r="E1145" s="402" t="s">
        <v>469</v>
      </c>
      <c r="F1145" s="403" t="s">
        <v>584</v>
      </c>
      <c r="G1145" s="404">
        <v>35166</v>
      </c>
    </row>
    <row r="1146" spans="1:7" ht="27.6">
      <c r="A1146" s="400" t="s">
        <v>147</v>
      </c>
      <c r="B1146" s="399">
        <v>18</v>
      </c>
      <c r="C1146" s="401">
        <v>10</v>
      </c>
      <c r="D1146" s="401">
        <v>4</v>
      </c>
      <c r="E1146" s="402" t="s">
        <v>479</v>
      </c>
      <c r="F1146" s="403" t="s">
        <v>584</v>
      </c>
      <c r="G1146" s="404">
        <v>35166</v>
      </c>
    </row>
    <row r="1147" spans="1:7" ht="55.2">
      <c r="A1147" s="400" t="s">
        <v>588</v>
      </c>
      <c r="B1147" s="399">
        <v>18</v>
      </c>
      <c r="C1147" s="401">
        <v>10</v>
      </c>
      <c r="D1147" s="401">
        <v>4</v>
      </c>
      <c r="E1147" s="402" t="s">
        <v>480</v>
      </c>
      <c r="F1147" s="403" t="s">
        <v>584</v>
      </c>
      <c r="G1147" s="404">
        <v>35166</v>
      </c>
    </row>
    <row r="1148" spans="1:7" ht="27.6">
      <c r="A1148" s="453" t="s">
        <v>522</v>
      </c>
      <c r="B1148" s="454">
        <v>18</v>
      </c>
      <c r="C1148" s="455">
        <v>10</v>
      </c>
      <c r="D1148" s="455">
        <v>4</v>
      </c>
      <c r="E1148" s="456" t="s">
        <v>518</v>
      </c>
      <c r="F1148" s="457" t="s">
        <v>584</v>
      </c>
      <c r="G1148" s="458">
        <v>35166</v>
      </c>
    </row>
    <row r="1149" spans="1:7">
      <c r="A1149" s="400" t="s">
        <v>18</v>
      </c>
      <c r="B1149" s="399">
        <v>18</v>
      </c>
      <c r="C1149" s="401">
        <v>10</v>
      </c>
      <c r="D1149" s="401">
        <v>4</v>
      </c>
      <c r="E1149" s="402" t="s">
        <v>518</v>
      </c>
      <c r="F1149" s="403" t="s">
        <v>17</v>
      </c>
      <c r="G1149" s="404">
        <v>35166</v>
      </c>
    </row>
    <row r="1150" spans="1:7">
      <c r="A1150" s="400" t="s">
        <v>16</v>
      </c>
      <c r="B1150" s="399">
        <v>18</v>
      </c>
      <c r="C1150" s="401">
        <v>10</v>
      </c>
      <c r="D1150" s="401">
        <v>4</v>
      </c>
      <c r="E1150" s="402" t="s">
        <v>518</v>
      </c>
      <c r="F1150" s="403" t="s">
        <v>15</v>
      </c>
      <c r="G1150" s="404">
        <v>35166</v>
      </c>
    </row>
    <row r="1151" spans="1:7">
      <c r="A1151" s="441" t="s">
        <v>141</v>
      </c>
      <c r="B1151" s="442">
        <v>18</v>
      </c>
      <c r="C1151" s="443">
        <v>11</v>
      </c>
      <c r="D1151" s="443">
        <v>0</v>
      </c>
      <c r="E1151" s="444" t="s">
        <v>584</v>
      </c>
      <c r="F1151" s="445" t="s">
        <v>584</v>
      </c>
      <c r="G1151" s="446">
        <v>5954.8</v>
      </c>
    </row>
    <row r="1152" spans="1:7">
      <c r="A1152" s="447" t="s">
        <v>142</v>
      </c>
      <c r="B1152" s="448">
        <v>18</v>
      </c>
      <c r="C1152" s="449">
        <v>11</v>
      </c>
      <c r="D1152" s="449">
        <v>2</v>
      </c>
      <c r="E1152" s="450" t="s">
        <v>584</v>
      </c>
      <c r="F1152" s="451" t="s">
        <v>584</v>
      </c>
      <c r="G1152" s="452">
        <v>1880</v>
      </c>
    </row>
    <row r="1153" spans="1:7" ht="27.6">
      <c r="A1153" s="400" t="s">
        <v>575</v>
      </c>
      <c r="B1153" s="399">
        <v>18</v>
      </c>
      <c r="C1153" s="401">
        <v>11</v>
      </c>
      <c r="D1153" s="401">
        <v>2</v>
      </c>
      <c r="E1153" s="402" t="s">
        <v>430</v>
      </c>
      <c r="F1153" s="403" t="s">
        <v>584</v>
      </c>
      <c r="G1153" s="404">
        <v>1800</v>
      </c>
    </row>
    <row r="1154" spans="1:7">
      <c r="A1154" s="400" t="s">
        <v>143</v>
      </c>
      <c r="B1154" s="399">
        <v>18</v>
      </c>
      <c r="C1154" s="401">
        <v>11</v>
      </c>
      <c r="D1154" s="401">
        <v>2</v>
      </c>
      <c r="E1154" s="402" t="s">
        <v>481</v>
      </c>
      <c r="F1154" s="403" t="s">
        <v>584</v>
      </c>
      <c r="G1154" s="404">
        <v>1800</v>
      </c>
    </row>
    <row r="1155" spans="1:7" ht="27.6">
      <c r="A1155" s="400" t="s">
        <v>482</v>
      </c>
      <c r="B1155" s="399">
        <v>18</v>
      </c>
      <c r="C1155" s="401">
        <v>11</v>
      </c>
      <c r="D1155" s="401">
        <v>2</v>
      </c>
      <c r="E1155" s="402" t="s">
        <v>483</v>
      </c>
      <c r="F1155" s="403" t="s">
        <v>584</v>
      </c>
      <c r="G1155" s="404">
        <v>1800</v>
      </c>
    </row>
    <row r="1156" spans="1:7">
      <c r="A1156" s="453" t="s">
        <v>105</v>
      </c>
      <c r="B1156" s="454">
        <v>18</v>
      </c>
      <c r="C1156" s="455">
        <v>11</v>
      </c>
      <c r="D1156" s="455">
        <v>2</v>
      </c>
      <c r="E1156" s="456" t="s">
        <v>484</v>
      </c>
      <c r="F1156" s="457" t="s">
        <v>584</v>
      </c>
      <c r="G1156" s="458">
        <v>700</v>
      </c>
    </row>
    <row r="1157" spans="1:7">
      <c r="A1157" s="400" t="s">
        <v>524</v>
      </c>
      <c r="B1157" s="399">
        <v>18</v>
      </c>
      <c r="C1157" s="401">
        <v>11</v>
      </c>
      <c r="D1157" s="401">
        <v>2</v>
      </c>
      <c r="E1157" s="402" t="s">
        <v>484</v>
      </c>
      <c r="F1157" s="403" t="s">
        <v>20</v>
      </c>
      <c r="G1157" s="404">
        <v>700</v>
      </c>
    </row>
    <row r="1158" spans="1:7">
      <c r="A1158" s="400" t="s">
        <v>36</v>
      </c>
      <c r="B1158" s="399">
        <v>18</v>
      </c>
      <c r="C1158" s="401">
        <v>11</v>
      </c>
      <c r="D1158" s="401">
        <v>2</v>
      </c>
      <c r="E1158" s="402" t="s">
        <v>484</v>
      </c>
      <c r="F1158" s="403" t="s">
        <v>19</v>
      </c>
      <c r="G1158" s="404">
        <v>700</v>
      </c>
    </row>
    <row r="1159" spans="1:7">
      <c r="A1159" s="453" t="s">
        <v>676</v>
      </c>
      <c r="B1159" s="454">
        <v>18</v>
      </c>
      <c r="C1159" s="455">
        <v>11</v>
      </c>
      <c r="D1159" s="455">
        <v>2</v>
      </c>
      <c r="E1159" s="456" t="s">
        <v>677</v>
      </c>
      <c r="F1159" s="457" t="s">
        <v>584</v>
      </c>
      <c r="G1159" s="458">
        <v>1100</v>
      </c>
    </row>
    <row r="1160" spans="1:7">
      <c r="A1160" s="400" t="s">
        <v>85</v>
      </c>
      <c r="B1160" s="399">
        <v>18</v>
      </c>
      <c r="C1160" s="401">
        <v>11</v>
      </c>
      <c r="D1160" s="401">
        <v>2</v>
      </c>
      <c r="E1160" s="402" t="s">
        <v>677</v>
      </c>
      <c r="F1160" s="403" t="s">
        <v>84</v>
      </c>
      <c r="G1160" s="404">
        <v>1100</v>
      </c>
    </row>
    <row r="1161" spans="1:7">
      <c r="A1161" s="400" t="s">
        <v>83</v>
      </c>
      <c r="B1161" s="399">
        <v>18</v>
      </c>
      <c r="C1161" s="401">
        <v>11</v>
      </c>
      <c r="D1161" s="401">
        <v>2</v>
      </c>
      <c r="E1161" s="402" t="s">
        <v>677</v>
      </c>
      <c r="F1161" s="403" t="s">
        <v>82</v>
      </c>
      <c r="G1161" s="404">
        <v>1100</v>
      </c>
    </row>
    <row r="1162" spans="1:7" ht="27.6">
      <c r="A1162" s="400" t="s">
        <v>44</v>
      </c>
      <c r="B1162" s="399">
        <v>18</v>
      </c>
      <c r="C1162" s="401">
        <v>11</v>
      </c>
      <c r="D1162" s="401">
        <v>2</v>
      </c>
      <c r="E1162" s="402" t="s">
        <v>191</v>
      </c>
      <c r="F1162" s="403" t="s">
        <v>584</v>
      </c>
      <c r="G1162" s="404">
        <v>80</v>
      </c>
    </row>
    <row r="1163" spans="1:7">
      <c r="A1163" s="400" t="s">
        <v>65</v>
      </c>
      <c r="B1163" s="399">
        <v>18</v>
      </c>
      <c r="C1163" s="401">
        <v>11</v>
      </c>
      <c r="D1163" s="401">
        <v>2</v>
      </c>
      <c r="E1163" s="402" t="s">
        <v>192</v>
      </c>
      <c r="F1163" s="403" t="s">
        <v>584</v>
      </c>
      <c r="G1163" s="404">
        <v>80</v>
      </c>
    </row>
    <row r="1164" spans="1:7">
      <c r="A1164" s="400" t="s">
        <v>396</v>
      </c>
      <c r="B1164" s="399">
        <v>18</v>
      </c>
      <c r="C1164" s="401">
        <v>11</v>
      </c>
      <c r="D1164" s="401">
        <v>2</v>
      </c>
      <c r="E1164" s="402" t="s">
        <v>397</v>
      </c>
      <c r="F1164" s="403" t="s">
        <v>584</v>
      </c>
      <c r="G1164" s="404">
        <v>80</v>
      </c>
    </row>
    <row r="1165" spans="1:7">
      <c r="A1165" s="453" t="s">
        <v>100</v>
      </c>
      <c r="B1165" s="454">
        <v>18</v>
      </c>
      <c r="C1165" s="455">
        <v>11</v>
      </c>
      <c r="D1165" s="455">
        <v>2</v>
      </c>
      <c r="E1165" s="456" t="s">
        <v>398</v>
      </c>
      <c r="F1165" s="457" t="s">
        <v>584</v>
      </c>
      <c r="G1165" s="458">
        <v>80</v>
      </c>
    </row>
    <row r="1166" spans="1:7">
      <c r="A1166" s="400" t="s">
        <v>524</v>
      </c>
      <c r="B1166" s="399">
        <v>18</v>
      </c>
      <c r="C1166" s="401">
        <v>11</v>
      </c>
      <c r="D1166" s="401">
        <v>2</v>
      </c>
      <c r="E1166" s="402" t="s">
        <v>398</v>
      </c>
      <c r="F1166" s="403" t="s">
        <v>20</v>
      </c>
      <c r="G1166" s="404">
        <v>80</v>
      </c>
    </row>
    <row r="1167" spans="1:7">
      <c r="A1167" s="400" t="s">
        <v>36</v>
      </c>
      <c r="B1167" s="399">
        <v>18</v>
      </c>
      <c r="C1167" s="401">
        <v>11</v>
      </c>
      <c r="D1167" s="401">
        <v>2</v>
      </c>
      <c r="E1167" s="402" t="s">
        <v>398</v>
      </c>
      <c r="F1167" s="403" t="s">
        <v>19</v>
      </c>
      <c r="G1167" s="404">
        <v>80</v>
      </c>
    </row>
    <row r="1168" spans="1:7">
      <c r="A1168" s="447" t="s">
        <v>678</v>
      </c>
      <c r="B1168" s="448">
        <v>18</v>
      </c>
      <c r="C1168" s="449">
        <v>11</v>
      </c>
      <c r="D1168" s="449">
        <v>5</v>
      </c>
      <c r="E1168" s="450" t="s">
        <v>584</v>
      </c>
      <c r="F1168" s="451" t="s">
        <v>584</v>
      </c>
      <c r="G1168" s="452">
        <v>4074.8</v>
      </c>
    </row>
    <row r="1169" spans="1:7" ht="27.6">
      <c r="A1169" s="400" t="s">
        <v>575</v>
      </c>
      <c r="B1169" s="399">
        <v>18</v>
      </c>
      <c r="C1169" s="401">
        <v>11</v>
      </c>
      <c r="D1169" s="401">
        <v>5</v>
      </c>
      <c r="E1169" s="402" t="s">
        <v>430</v>
      </c>
      <c r="F1169" s="403" t="s">
        <v>584</v>
      </c>
      <c r="G1169" s="404">
        <v>3914.8</v>
      </c>
    </row>
    <row r="1170" spans="1:7">
      <c r="A1170" s="400" t="s">
        <v>49</v>
      </c>
      <c r="B1170" s="399">
        <v>18</v>
      </c>
      <c r="C1170" s="401">
        <v>11</v>
      </c>
      <c r="D1170" s="401">
        <v>5</v>
      </c>
      <c r="E1170" s="402" t="s">
        <v>431</v>
      </c>
      <c r="F1170" s="403" t="s">
        <v>584</v>
      </c>
      <c r="G1170" s="404">
        <v>3914.8</v>
      </c>
    </row>
    <row r="1171" spans="1:7" ht="27.6">
      <c r="A1171" s="400" t="s">
        <v>432</v>
      </c>
      <c r="B1171" s="399">
        <v>18</v>
      </c>
      <c r="C1171" s="401">
        <v>11</v>
      </c>
      <c r="D1171" s="401">
        <v>5</v>
      </c>
      <c r="E1171" s="402" t="s">
        <v>433</v>
      </c>
      <c r="F1171" s="403" t="s">
        <v>584</v>
      </c>
      <c r="G1171" s="404">
        <v>3914.8</v>
      </c>
    </row>
    <row r="1172" spans="1:7" ht="27.6">
      <c r="A1172" s="453" t="s">
        <v>137</v>
      </c>
      <c r="B1172" s="454">
        <v>18</v>
      </c>
      <c r="C1172" s="455">
        <v>11</v>
      </c>
      <c r="D1172" s="455">
        <v>5</v>
      </c>
      <c r="E1172" s="456" t="s">
        <v>441</v>
      </c>
      <c r="F1172" s="457" t="s">
        <v>584</v>
      </c>
      <c r="G1172" s="458">
        <v>313.60000000000002</v>
      </c>
    </row>
    <row r="1173" spans="1:7">
      <c r="A1173" s="400" t="s">
        <v>524</v>
      </c>
      <c r="B1173" s="399">
        <v>18</v>
      </c>
      <c r="C1173" s="401">
        <v>11</v>
      </c>
      <c r="D1173" s="401">
        <v>5</v>
      </c>
      <c r="E1173" s="402" t="s">
        <v>441</v>
      </c>
      <c r="F1173" s="403" t="s">
        <v>20</v>
      </c>
      <c r="G1173" s="404">
        <v>313.60000000000002</v>
      </c>
    </row>
    <row r="1174" spans="1:7">
      <c r="A1174" s="400" t="s">
        <v>36</v>
      </c>
      <c r="B1174" s="399">
        <v>18</v>
      </c>
      <c r="C1174" s="401">
        <v>11</v>
      </c>
      <c r="D1174" s="401">
        <v>5</v>
      </c>
      <c r="E1174" s="402" t="s">
        <v>441</v>
      </c>
      <c r="F1174" s="403" t="s">
        <v>19</v>
      </c>
      <c r="G1174" s="404">
        <v>313.60000000000002</v>
      </c>
    </row>
    <row r="1175" spans="1:7">
      <c r="A1175" s="453" t="s">
        <v>103</v>
      </c>
      <c r="B1175" s="454">
        <v>18</v>
      </c>
      <c r="C1175" s="455">
        <v>11</v>
      </c>
      <c r="D1175" s="455">
        <v>5</v>
      </c>
      <c r="E1175" s="456" t="s">
        <v>442</v>
      </c>
      <c r="F1175" s="457" t="s">
        <v>584</v>
      </c>
      <c r="G1175" s="458">
        <v>3601.2</v>
      </c>
    </row>
    <row r="1176" spans="1:7" ht="41.4">
      <c r="A1176" s="400" t="s">
        <v>34</v>
      </c>
      <c r="B1176" s="399">
        <v>18</v>
      </c>
      <c r="C1176" s="401">
        <v>11</v>
      </c>
      <c r="D1176" s="401">
        <v>5</v>
      </c>
      <c r="E1176" s="402" t="s">
        <v>442</v>
      </c>
      <c r="F1176" s="403" t="s">
        <v>33</v>
      </c>
      <c r="G1176" s="404">
        <v>2954.8</v>
      </c>
    </row>
    <row r="1177" spans="1:7">
      <c r="A1177" s="400" t="s">
        <v>32</v>
      </c>
      <c r="B1177" s="399">
        <v>18</v>
      </c>
      <c r="C1177" s="401">
        <v>11</v>
      </c>
      <c r="D1177" s="401">
        <v>5</v>
      </c>
      <c r="E1177" s="402" t="s">
        <v>442</v>
      </c>
      <c r="F1177" s="403" t="s">
        <v>31</v>
      </c>
      <c r="G1177" s="404">
        <v>2954.8</v>
      </c>
    </row>
    <row r="1178" spans="1:7">
      <c r="A1178" s="400" t="s">
        <v>524</v>
      </c>
      <c r="B1178" s="399">
        <v>18</v>
      </c>
      <c r="C1178" s="401">
        <v>11</v>
      </c>
      <c r="D1178" s="401">
        <v>5</v>
      </c>
      <c r="E1178" s="402" t="s">
        <v>442</v>
      </c>
      <c r="F1178" s="403" t="s">
        <v>20</v>
      </c>
      <c r="G1178" s="404">
        <v>636.4</v>
      </c>
    </row>
    <row r="1179" spans="1:7">
      <c r="A1179" s="400" t="s">
        <v>36</v>
      </c>
      <c r="B1179" s="399">
        <v>18</v>
      </c>
      <c r="C1179" s="401">
        <v>11</v>
      </c>
      <c r="D1179" s="401">
        <v>5</v>
      </c>
      <c r="E1179" s="402" t="s">
        <v>442</v>
      </c>
      <c r="F1179" s="403" t="s">
        <v>19</v>
      </c>
      <c r="G1179" s="404">
        <v>636.4</v>
      </c>
    </row>
    <row r="1180" spans="1:7">
      <c r="A1180" s="400" t="s">
        <v>30</v>
      </c>
      <c r="B1180" s="399">
        <v>18</v>
      </c>
      <c r="C1180" s="401">
        <v>11</v>
      </c>
      <c r="D1180" s="401">
        <v>5</v>
      </c>
      <c r="E1180" s="402" t="s">
        <v>442</v>
      </c>
      <c r="F1180" s="403" t="s">
        <v>4</v>
      </c>
      <c r="G1180" s="404">
        <v>10</v>
      </c>
    </row>
    <row r="1181" spans="1:7">
      <c r="A1181" s="400" t="s">
        <v>29</v>
      </c>
      <c r="B1181" s="399">
        <v>18</v>
      </c>
      <c r="C1181" s="401">
        <v>11</v>
      </c>
      <c r="D1181" s="401">
        <v>5</v>
      </c>
      <c r="E1181" s="402" t="s">
        <v>442</v>
      </c>
      <c r="F1181" s="403" t="s">
        <v>28</v>
      </c>
      <c r="G1181" s="404">
        <v>10</v>
      </c>
    </row>
    <row r="1182" spans="1:7" ht="27.6">
      <c r="A1182" s="400" t="s">
        <v>44</v>
      </c>
      <c r="B1182" s="399">
        <v>18</v>
      </c>
      <c r="C1182" s="401">
        <v>11</v>
      </c>
      <c r="D1182" s="401">
        <v>5</v>
      </c>
      <c r="E1182" s="402" t="s">
        <v>191</v>
      </c>
      <c r="F1182" s="403" t="s">
        <v>584</v>
      </c>
      <c r="G1182" s="404">
        <v>130</v>
      </c>
    </row>
    <row r="1183" spans="1:7">
      <c r="A1183" s="400" t="s">
        <v>65</v>
      </c>
      <c r="B1183" s="399">
        <v>18</v>
      </c>
      <c r="C1183" s="401">
        <v>11</v>
      </c>
      <c r="D1183" s="401">
        <v>5</v>
      </c>
      <c r="E1183" s="402" t="s">
        <v>192</v>
      </c>
      <c r="F1183" s="403" t="s">
        <v>584</v>
      </c>
      <c r="G1183" s="404">
        <v>130</v>
      </c>
    </row>
    <row r="1184" spans="1:7">
      <c r="A1184" s="400" t="s">
        <v>396</v>
      </c>
      <c r="B1184" s="399">
        <v>18</v>
      </c>
      <c r="C1184" s="401">
        <v>11</v>
      </c>
      <c r="D1184" s="401">
        <v>5</v>
      </c>
      <c r="E1184" s="402" t="s">
        <v>397</v>
      </c>
      <c r="F1184" s="403" t="s">
        <v>584</v>
      </c>
      <c r="G1184" s="404">
        <v>130</v>
      </c>
    </row>
    <row r="1185" spans="1:7">
      <c r="A1185" s="453" t="s">
        <v>100</v>
      </c>
      <c r="B1185" s="454">
        <v>18</v>
      </c>
      <c r="C1185" s="455">
        <v>11</v>
      </c>
      <c r="D1185" s="455">
        <v>5</v>
      </c>
      <c r="E1185" s="456" t="s">
        <v>398</v>
      </c>
      <c r="F1185" s="457" t="s">
        <v>584</v>
      </c>
      <c r="G1185" s="458">
        <v>130</v>
      </c>
    </row>
    <row r="1186" spans="1:7">
      <c r="A1186" s="400" t="s">
        <v>524</v>
      </c>
      <c r="B1186" s="399">
        <v>18</v>
      </c>
      <c r="C1186" s="401">
        <v>11</v>
      </c>
      <c r="D1186" s="401">
        <v>5</v>
      </c>
      <c r="E1186" s="402" t="s">
        <v>398</v>
      </c>
      <c r="F1186" s="403" t="s">
        <v>20</v>
      </c>
      <c r="G1186" s="404">
        <v>130</v>
      </c>
    </row>
    <row r="1187" spans="1:7">
      <c r="A1187" s="400" t="s">
        <v>36</v>
      </c>
      <c r="B1187" s="399">
        <v>18</v>
      </c>
      <c r="C1187" s="401">
        <v>11</v>
      </c>
      <c r="D1187" s="401">
        <v>5</v>
      </c>
      <c r="E1187" s="402" t="s">
        <v>398</v>
      </c>
      <c r="F1187" s="403" t="s">
        <v>19</v>
      </c>
      <c r="G1187" s="404">
        <v>130</v>
      </c>
    </row>
    <row r="1188" spans="1:7">
      <c r="A1188" s="400" t="s">
        <v>58</v>
      </c>
      <c r="B1188" s="399">
        <v>18</v>
      </c>
      <c r="C1188" s="401">
        <v>11</v>
      </c>
      <c r="D1188" s="401">
        <v>5</v>
      </c>
      <c r="E1188" s="402" t="s">
        <v>229</v>
      </c>
      <c r="F1188" s="403" t="s">
        <v>584</v>
      </c>
      <c r="G1188" s="404">
        <v>30</v>
      </c>
    </row>
    <row r="1189" spans="1:7">
      <c r="A1189" s="400" t="s">
        <v>57</v>
      </c>
      <c r="B1189" s="399">
        <v>18</v>
      </c>
      <c r="C1189" s="401">
        <v>11</v>
      </c>
      <c r="D1189" s="401">
        <v>5</v>
      </c>
      <c r="E1189" s="402" t="s">
        <v>294</v>
      </c>
      <c r="F1189" s="403" t="s">
        <v>584</v>
      </c>
      <c r="G1189" s="404">
        <v>30</v>
      </c>
    </row>
    <row r="1190" spans="1:7">
      <c r="A1190" s="400" t="s">
        <v>426</v>
      </c>
      <c r="B1190" s="399">
        <v>18</v>
      </c>
      <c r="C1190" s="401">
        <v>11</v>
      </c>
      <c r="D1190" s="401">
        <v>5</v>
      </c>
      <c r="E1190" s="402" t="s">
        <v>427</v>
      </c>
      <c r="F1190" s="403" t="s">
        <v>584</v>
      </c>
      <c r="G1190" s="404">
        <v>30</v>
      </c>
    </row>
    <row r="1191" spans="1:7">
      <c r="A1191" s="453" t="s">
        <v>56</v>
      </c>
      <c r="B1191" s="454">
        <v>18</v>
      </c>
      <c r="C1191" s="455">
        <v>11</v>
      </c>
      <c r="D1191" s="455">
        <v>5</v>
      </c>
      <c r="E1191" s="456" t="s">
        <v>428</v>
      </c>
      <c r="F1191" s="457" t="s">
        <v>584</v>
      </c>
      <c r="G1191" s="458">
        <v>30</v>
      </c>
    </row>
    <row r="1192" spans="1:7">
      <c r="A1192" s="400" t="s">
        <v>524</v>
      </c>
      <c r="B1192" s="399">
        <v>18</v>
      </c>
      <c r="C1192" s="401">
        <v>11</v>
      </c>
      <c r="D1192" s="401">
        <v>5</v>
      </c>
      <c r="E1192" s="402" t="s">
        <v>428</v>
      </c>
      <c r="F1192" s="403" t="s">
        <v>20</v>
      </c>
      <c r="G1192" s="404">
        <v>30</v>
      </c>
    </row>
    <row r="1193" spans="1:7">
      <c r="A1193" s="400" t="s">
        <v>36</v>
      </c>
      <c r="B1193" s="399">
        <v>18</v>
      </c>
      <c r="C1193" s="401">
        <v>11</v>
      </c>
      <c r="D1193" s="401">
        <v>5</v>
      </c>
      <c r="E1193" s="402" t="s">
        <v>428</v>
      </c>
      <c r="F1193" s="403" t="s">
        <v>19</v>
      </c>
      <c r="G1193" s="404">
        <v>30</v>
      </c>
    </row>
    <row r="1194" spans="1:7">
      <c r="A1194" s="441" t="s">
        <v>169</v>
      </c>
      <c r="B1194" s="442">
        <v>18</v>
      </c>
      <c r="C1194" s="443">
        <v>12</v>
      </c>
      <c r="D1194" s="443">
        <v>0</v>
      </c>
      <c r="E1194" s="444" t="s">
        <v>584</v>
      </c>
      <c r="F1194" s="445" t="s">
        <v>584</v>
      </c>
      <c r="G1194" s="446">
        <v>17300</v>
      </c>
    </row>
    <row r="1195" spans="1:7">
      <c r="A1195" s="447" t="s">
        <v>563</v>
      </c>
      <c r="B1195" s="448">
        <v>18</v>
      </c>
      <c r="C1195" s="449">
        <v>12</v>
      </c>
      <c r="D1195" s="449">
        <v>1</v>
      </c>
      <c r="E1195" s="450" t="s">
        <v>584</v>
      </c>
      <c r="F1195" s="451" t="s">
        <v>584</v>
      </c>
      <c r="G1195" s="452">
        <v>9728.9</v>
      </c>
    </row>
    <row r="1196" spans="1:7">
      <c r="A1196" s="400" t="s">
        <v>47</v>
      </c>
      <c r="B1196" s="399">
        <v>18</v>
      </c>
      <c r="C1196" s="401">
        <v>12</v>
      </c>
      <c r="D1196" s="401">
        <v>1</v>
      </c>
      <c r="E1196" s="402" t="s">
        <v>206</v>
      </c>
      <c r="F1196" s="403" t="s">
        <v>584</v>
      </c>
      <c r="G1196" s="404">
        <v>9728.9</v>
      </c>
    </row>
    <row r="1197" spans="1:7" ht="27.6">
      <c r="A1197" s="400" t="s">
        <v>170</v>
      </c>
      <c r="B1197" s="399">
        <v>18</v>
      </c>
      <c r="C1197" s="401">
        <v>12</v>
      </c>
      <c r="D1197" s="401">
        <v>1</v>
      </c>
      <c r="E1197" s="402" t="s">
        <v>485</v>
      </c>
      <c r="F1197" s="403" t="s">
        <v>584</v>
      </c>
      <c r="G1197" s="404">
        <v>9728.9</v>
      </c>
    </row>
    <row r="1198" spans="1:7" ht="41.4">
      <c r="A1198" s="400" t="s">
        <v>996</v>
      </c>
      <c r="B1198" s="399">
        <v>18</v>
      </c>
      <c r="C1198" s="401">
        <v>12</v>
      </c>
      <c r="D1198" s="401">
        <v>1</v>
      </c>
      <c r="E1198" s="402" t="s">
        <v>486</v>
      </c>
      <c r="F1198" s="403" t="s">
        <v>584</v>
      </c>
      <c r="G1198" s="404">
        <v>5632.5</v>
      </c>
    </row>
    <row r="1199" spans="1:7">
      <c r="A1199" s="453" t="s">
        <v>503</v>
      </c>
      <c r="B1199" s="454">
        <v>18</v>
      </c>
      <c r="C1199" s="455">
        <v>12</v>
      </c>
      <c r="D1199" s="455">
        <v>1</v>
      </c>
      <c r="E1199" s="456" t="s">
        <v>564</v>
      </c>
      <c r="F1199" s="457" t="s">
        <v>584</v>
      </c>
      <c r="G1199" s="458">
        <v>3170.5</v>
      </c>
    </row>
    <row r="1200" spans="1:7" ht="27.6">
      <c r="A1200" s="400" t="s">
        <v>27</v>
      </c>
      <c r="B1200" s="399">
        <v>18</v>
      </c>
      <c r="C1200" s="401">
        <v>12</v>
      </c>
      <c r="D1200" s="401">
        <v>1</v>
      </c>
      <c r="E1200" s="402" t="s">
        <v>564</v>
      </c>
      <c r="F1200" s="403" t="s">
        <v>5</v>
      </c>
      <c r="G1200" s="404">
        <v>3170.5</v>
      </c>
    </row>
    <row r="1201" spans="1:7">
      <c r="A1201" s="400" t="s">
        <v>41</v>
      </c>
      <c r="B1201" s="399">
        <v>18</v>
      </c>
      <c r="C1201" s="401">
        <v>12</v>
      </c>
      <c r="D1201" s="401">
        <v>1</v>
      </c>
      <c r="E1201" s="402" t="s">
        <v>564</v>
      </c>
      <c r="F1201" s="403" t="s">
        <v>40</v>
      </c>
      <c r="G1201" s="404">
        <v>3170.5</v>
      </c>
    </row>
    <row r="1202" spans="1:7">
      <c r="A1202" s="453" t="s">
        <v>35</v>
      </c>
      <c r="B1202" s="454">
        <v>18</v>
      </c>
      <c r="C1202" s="455">
        <v>12</v>
      </c>
      <c r="D1202" s="455">
        <v>1</v>
      </c>
      <c r="E1202" s="456" t="s">
        <v>565</v>
      </c>
      <c r="F1202" s="457" t="s">
        <v>584</v>
      </c>
      <c r="G1202" s="458">
        <v>2462</v>
      </c>
    </row>
    <row r="1203" spans="1:7" ht="27.6">
      <c r="A1203" s="400" t="s">
        <v>27</v>
      </c>
      <c r="B1203" s="399">
        <v>18</v>
      </c>
      <c r="C1203" s="401">
        <v>12</v>
      </c>
      <c r="D1203" s="401">
        <v>1</v>
      </c>
      <c r="E1203" s="402" t="s">
        <v>565</v>
      </c>
      <c r="F1203" s="403" t="s">
        <v>5</v>
      </c>
      <c r="G1203" s="404">
        <v>2462</v>
      </c>
    </row>
    <row r="1204" spans="1:7">
      <c r="A1204" s="400" t="s">
        <v>41</v>
      </c>
      <c r="B1204" s="399">
        <v>18</v>
      </c>
      <c r="C1204" s="401">
        <v>12</v>
      </c>
      <c r="D1204" s="401">
        <v>1</v>
      </c>
      <c r="E1204" s="402" t="s">
        <v>565</v>
      </c>
      <c r="F1204" s="403" t="s">
        <v>40</v>
      </c>
      <c r="G1204" s="404">
        <v>2462</v>
      </c>
    </row>
    <row r="1205" spans="1:7" ht="41.4">
      <c r="A1205" s="400" t="s">
        <v>998</v>
      </c>
      <c r="B1205" s="399">
        <v>18</v>
      </c>
      <c r="C1205" s="401">
        <v>12</v>
      </c>
      <c r="D1205" s="401">
        <v>1</v>
      </c>
      <c r="E1205" s="402" t="s">
        <v>566</v>
      </c>
      <c r="F1205" s="403" t="s">
        <v>584</v>
      </c>
      <c r="G1205" s="404">
        <v>408.4</v>
      </c>
    </row>
    <row r="1206" spans="1:7" ht="27.6">
      <c r="A1206" s="453" t="s">
        <v>567</v>
      </c>
      <c r="B1206" s="454">
        <v>18</v>
      </c>
      <c r="C1206" s="455">
        <v>12</v>
      </c>
      <c r="D1206" s="455">
        <v>1</v>
      </c>
      <c r="E1206" s="456" t="s">
        <v>568</v>
      </c>
      <c r="F1206" s="457" t="s">
        <v>584</v>
      </c>
      <c r="G1206" s="458">
        <v>408.4</v>
      </c>
    </row>
    <row r="1207" spans="1:7" ht="21" customHeight="1">
      <c r="A1207" s="400" t="s">
        <v>27</v>
      </c>
      <c r="B1207" s="399">
        <v>18</v>
      </c>
      <c r="C1207" s="401">
        <v>12</v>
      </c>
      <c r="D1207" s="401">
        <v>1</v>
      </c>
      <c r="E1207" s="402" t="s">
        <v>568</v>
      </c>
      <c r="F1207" s="403" t="s">
        <v>5</v>
      </c>
      <c r="G1207" s="404">
        <v>408.4</v>
      </c>
    </row>
    <row r="1208" spans="1:7">
      <c r="A1208" s="400" t="s">
        <v>41</v>
      </c>
      <c r="B1208" s="399">
        <v>18</v>
      </c>
      <c r="C1208" s="401">
        <v>12</v>
      </c>
      <c r="D1208" s="401">
        <v>1</v>
      </c>
      <c r="E1208" s="402" t="s">
        <v>568</v>
      </c>
      <c r="F1208" s="403" t="s">
        <v>40</v>
      </c>
      <c r="G1208" s="404">
        <v>408.4</v>
      </c>
    </row>
    <row r="1209" spans="1:7" ht="27.6">
      <c r="A1209" s="400" t="s">
        <v>1072</v>
      </c>
      <c r="B1209" s="399">
        <v>18</v>
      </c>
      <c r="C1209" s="401">
        <v>12</v>
      </c>
      <c r="D1209" s="401">
        <v>1</v>
      </c>
      <c r="E1209" s="402" t="s">
        <v>569</v>
      </c>
      <c r="F1209" s="403" t="s">
        <v>584</v>
      </c>
      <c r="G1209" s="404">
        <v>613.4</v>
      </c>
    </row>
    <row r="1210" spans="1:7" ht="27.6">
      <c r="A1210" s="453" t="s">
        <v>567</v>
      </c>
      <c r="B1210" s="454">
        <v>18</v>
      </c>
      <c r="C1210" s="455">
        <v>12</v>
      </c>
      <c r="D1210" s="455">
        <v>1</v>
      </c>
      <c r="E1210" s="456" t="s">
        <v>570</v>
      </c>
      <c r="F1210" s="457" t="s">
        <v>584</v>
      </c>
      <c r="G1210" s="458">
        <v>613.4</v>
      </c>
    </row>
    <row r="1211" spans="1:7" ht="14.4" customHeight="1">
      <c r="A1211" s="400" t="s">
        <v>27</v>
      </c>
      <c r="B1211" s="399">
        <v>18</v>
      </c>
      <c r="C1211" s="401">
        <v>12</v>
      </c>
      <c r="D1211" s="401">
        <v>1</v>
      </c>
      <c r="E1211" s="402" t="s">
        <v>570</v>
      </c>
      <c r="F1211" s="403" t="s">
        <v>5</v>
      </c>
      <c r="G1211" s="404">
        <v>613.4</v>
      </c>
    </row>
    <row r="1212" spans="1:7">
      <c r="A1212" s="400" t="s">
        <v>41</v>
      </c>
      <c r="B1212" s="399">
        <v>18</v>
      </c>
      <c r="C1212" s="401">
        <v>12</v>
      </c>
      <c r="D1212" s="401">
        <v>1</v>
      </c>
      <c r="E1212" s="402" t="s">
        <v>570</v>
      </c>
      <c r="F1212" s="403" t="s">
        <v>40</v>
      </c>
      <c r="G1212" s="404">
        <v>613.4</v>
      </c>
    </row>
    <row r="1213" spans="1:7" ht="58.8" customHeight="1">
      <c r="A1213" s="400" t="s">
        <v>1073</v>
      </c>
      <c r="B1213" s="399">
        <v>18</v>
      </c>
      <c r="C1213" s="401">
        <v>12</v>
      </c>
      <c r="D1213" s="401">
        <v>1</v>
      </c>
      <c r="E1213" s="402" t="s">
        <v>571</v>
      </c>
      <c r="F1213" s="403" t="s">
        <v>584</v>
      </c>
      <c r="G1213" s="404">
        <v>3074.6</v>
      </c>
    </row>
    <row r="1214" spans="1:7">
      <c r="A1214" s="453" t="s">
        <v>503</v>
      </c>
      <c r="B1214" s="454">
        <v>18</v>
      </c>
      <c r="C1214" s="455">
        <v>12</v>
      </c>
      <c r="D1214" s="455">
        <v>1</v>
      </c>
      <c r="E1214" s="456" t="s">
        <v>572</v>
      </c>
      <c r="F1214" s="457" t="s">
        <v>584</v>
      </c>
      <c r="G1214" s="458">
        <v>1296.4000000000001</v>
      </c>
    </row>
    <row r="1215" spans="1:7" ht="15.6" customHeight="1">
      <c r="A1215" s="400" t="s">
        <v>27</v>
      </c>
      <c r="B1215" s="399">
        <v>18</v>
      </c>
      <c r="C1215" s="401">
        <v>12</v>
      </c>
      <c r="D1215" s="401">
        <v>1</v>
      </c>
      <c r="E1215" s="402" t="s">
        <v>572</v>
      </c>
      <c r="F1215" s="403" t="s">
        <v>5</v>
      </c>
      <c r="G1215" s="404">
        <v>1296.4000000000001</v>
      </c>
    </row>
    <row r="1216" spans="1:7">
      <c r="A1216" s="400" t="s">
        <v>41</v>
      </c>
      <c r="B1216" s="399">
        <v>18</v>
      </c>
      <c r="C1216" s="401">
        <v>12</v>
      </c>
      <c r="D1216" s="401">
        <v>1</v>
      </c>
      <c r="E1216" s="402" t="s">
        <v>572</v>
      </c>
      <c r="F1216" s="403" t="s">
        <v>40</v>
      </c>
      <c r="G1216" s="404">
        <v>1296.4000000000001</v>
      </c>
    </row>
    <row r="1217" spans="1:7" ht="27.6">
      <c r="A1217" s="453" t="s">
        <v>567</v>
      </c>
      <c r="B1217" s="454">
        <v>18</v>
      </c>
      <c r="C1217" s="455">
        <v>12</v>
      </c>
      <c r="D1217" s="455">
        <v>1</v>
      </c>
      <c r="E1217" s="456" t="s">
        <v>573</v>
      </c>
      <c r="F1217" s="457" t="s">
        <v>584</v>
      </c>
      <c r="G1217" s="458">
        <v>1778.2</v>
      </c>
    </row>
    <row r="1218" spans="1:7" ht="27.6">
      <c r="A1218" s="400" t="s">
        <v>27</v>
      </c>
      <c r="B1218" s="399">
        <v>18</v>
      </c>
      <c r="C1218" s="401">
        <v>12</v>
      </c>
      <c r="D1218" s="401">
        <v>1</v>
      </c>
      <c r="E1218" s="402" t="s">
        <v>573</v>
      </c>
      <c r="F1218" s="403" t="s">
        <v>5</v>
      </c>
      <c r="G1218" s="404">
        <v>1778.2</v>
      </c>
    </row>
    <row r="1219" spans="1:7">
      <c r="A1219" s="400" t="s">
        <v>41</v>
      </c>
      <c r="B1219" s="399">
        <v>18</v>
      </c>
      <c r="C1219" s="401">
        <v>12</v>
      </c>
      <c r="D1219" s="401">
        <v>1</v>
      </c>
      <c r="E1219" s="402" t="s">
        <v>573</v>
      </c>
      <c r="F1219" s="403" t="s">
        <v>40</v>
      </c>
      <c r="G1219" s="404">
        <v>1778.2</v>
      </c>
    </row>
    <row r="1220" spans="1:7">
      <c r="A1220" s="447" t="s">
        <v>574</v>
      </c>
      <c r="B1220" s="448">
        <v>18</v>
      </c>
      <c r="C1220" s="449">
        <v>12</v>
      </c>
      <c r="D1220" s="449">
        <v>2</v>
      </c>
      <c r="E1220" s="450" t="s">
        <v>584</v>
      </c>
      <c r="F1220" s="451" t="s">
        <v>584</v>
      </c>
      <c r="G1220" s="452">
        <v>7471.1</v>
      </c>
    </row>
    <row r="1221" spans="1:7">
      <c r="A1221" s="400" t="s">
        <v>47</v>
      </c>
      <c r="B1221" s="399">
        <v>18</v>
      </c>
      <c r="C1221" s="401">
        <v>12</v>
      </c>
      <c r="D1221" s="401">
        <v>2</v>
      </c>
      <c r="E1221" s="402" t="s">
        <v>206</v>
      </c>
      <c r="F1221" s="403" t="s">
        <v>584</v>
      </c>
      <c r="G1221" s="404">
        <v>7471.1</v>
      </c>
    </row>
    <row r="1222" spans="1:7" ht="27.6">
      <c r="A1222" s="400" t="s">
        <v>170</v>
      </c>
      <c r="B1222" s="399">
        <v>18</v>
      </c>
      <c r="C1222" s="401">
        <v>12</v>
      </c>
      <c r="D1222" s="401">
        <v>2</v>
      </c>
      <c r="E1222" s="402" t="s">
        <v>485</v>
      </c>
      <c r="F1222" s="403" t="s">
        <v>584</v>
      </c>
      <c r="G1222" s="404">
        <v>7471.1</v>
      </c>
    </row>
    <row r="1223" spans="1:7" ht="41.4">
      <c r="A1223" s="400" t="s">
        <v>996</v>
      </c>
      <c r="B1223" s="399">
        <v>18</v>
      </c>
      <c r="C1223" s="401">
        <v>12</v>
      </c>
      <c r="D1223" s="401">
        <v>2</v>
      </c>
      <c r="E1223" s="402" t="s">
        <v>486</v>
      </c>
      <c r="F1223" s="403" t="s">
        <v>584</v>
      </c>
      <c r="G1223" s="404">
        <v>7108.1</v>
      </c>
    </row>
    <row r="1224" spans="1:7" ht="41.4">
      <c r="A1224" s="453" t="s">
        <v>487</v>
      </c>
      <c r="B1224" s="454">
        <v>18</v>
      </c>
      <c r="C1224" s="455">
        <v>12</v>
      </c>
      <c r="D1224" s="455">
        <v>2</v>
      </c>
      <c r="E1224" s="456" t="s">
        <v>488</v>
      </c>
      <c r="F1224" s="457" t="s">
        <v>584</v>
      </c>
      <c r="G1224" s="458">
        <v>2837</v>
      </c>
    </row>
    <row r="1225" spans="1:7">
      <c r="A1225" s="400" t="s">
        <v>524</v>
      </c>
      <c r="B1225" s="399">
        <v>18</v>
      </c>
      <c r="C1225" s="401">
        <v>12</v>
      </c>
      <c r="D1225" s="401">
        <v>2</v>
      </c>
      <c r="E1225" s="402" t="s">
        <v>488</v>
      </c>
      <c r="F1225" s="403" t="s">
        <v>20</v>
      </c>
      <c r="G1225" s="404">
        <v>2837</v>
      </c>
    </row>
    <row r="1226" spans="1:7">
      <c r="A1226" s="400" t="s">
        <v>36</v>
      </c>
      <c r="B1226" s="399">
        <v>18</v>
      </c>
      <c r="C1226" s="401">
        <v>12</v>
      </c>
      <c r="D1226" s="401">
        <v>2</v>
      </c>
      <c r="E1226" s="402" t="s">
        <v>488</v>
      </c>
      <c r="F1226" s="403" t="s">
        <v>19</v>
      </c>
      <c r="G1226" s="404">
        <v>2837</v>
      </c>
    </row>
    <row r="1227" spans="1:7">
      <c r="A1227" s="453" t="s">
        <v>503</v>
      </c>
      <c r="B1227" s="454">
        <v>18</v>
      </c>
      <c r="C1227" s="455">
        <v>12</v>
      </c>
      <c r="D1227" s="455">
        <v>2</v>
      </c>
      <c r="E1227" s="456" t="s">
        <v>564</v>
      </c>
      <c r="F1227" s="457" t="s">
        <v>584</v>
      </c>
      <c r="G1227" s="458">
        <v>2291.8000000000002</v>
      </c>
    </row>
    <row r="1228" spans="1:7" ht="27.6">
      <c r="A1228" s="400" t="s">
        <v>27</v>
      </c>
      <c r="B1228" s="399">
        <v>18</v>
      </c>
      <c r="C1228" s="401">
        <v>12</v>
      </c>
      <c r="D1228" s="401">
        <v>2</v>
      </c>
      <c r="E1228" s="402" t="s">
        <v>564</v>
      </c>
      <c r="F1228" s="403" t="s">
        <v>5</v>
      </c>
      <c r="G1228" s="404">
        <v>2291.8000000000002</v>
      </c>
    </row>
    <row r="1229" spans="1:7">
      <c r="A1229" s="400" t="s">
        <v>41</v>
      </c>
      <c r="B1229" s="399">
        <v>18</v>
      </c>
      <c r="C1229" s="401">
        <v>12</v>
      </c>
      <c r="D1229" s="401">
        <v>2</v>
      </c>
      <c r="E1229" s="402" t="s">
        <v>564</v>
      </c>
      <c r="F1229" s="403" t="s">
        <v>40</v>
      </c>
      <c r="G1229" s="404">
        <v>2291.8000000000002</v>
      </c>
    </row>
    <row r="1230" spans="1:7">
      <c r="A1230" s="453" t="s">
        <v>35</v>
      </c>
      <c r="B1230" s="454">
        <v>18</v>
      </c>
      <c r="C1230" s="455">
        <v>12</v>
      </c>
      <c r="D1230" s="455">
        <v>2</v>
      </c>
      <c r="E1230" s="456" t="s">
        <v>565</v>
      </c>
      <c r="F1230" s="457" t="s">
        <v>584</v>
      </c>
      <c r="G1230" s="458">
        <v>1979.3</v>
      </c>
    </row>
    <row r="1231" spans="1:7" ht="27.6">
      <c r="A1231" s="400" t="s">
        <v>27</v>
      </c>
      <c r="B1231" s="399">
        <v>18</v>
      </c>
      <c r="C1231" s="401">
        <v>12</v>
      </c>
      <c r="D1231" s="401">
        <v>2</v>
      </c>
      <c r="E1231" s="402" t="s">
        <v>565</v>
      </c>
      <c r="F1231" s="403" t="s">
        <v>5</v>
      </c>
      <c r="G1231" s="404">
        <v>1979.3</v>
      </c>
    </row>
    <row r="1232" spans="1:7">
      <c r="A1232" s="400" t="s">
        <v>41</v>
      </c>
      <c r="B1232" s="399">
        <v>18</v>
      </c>
      <c r="C1232" s="401">
        <v>12</v>
      </c>
      <c r="D1232" s="401">
        <v>2</v>
      </c>
      <c r="E1232" s="402" t="s">
        <v>565</v>
      </c>
      <c r="F1232" s="403" t="s">
        <v>40</v>
      </c>
      <c r="G1232" s="404">
        <v>1979.3</v>
      </c>
    </row>
    <row r="1233" spans="1:7" ht="27.6">
      <c r="A1233" s="400" t="s">
        <v>489</v>
      </c>
      <c r="B1233" s="399">
        <v>18</v>
      </c>
      <c r="C1233" s="401">
        <v>12</v>
      </c>
      <c r="D1233" s="401">
        <v>2</v>
      </c>
      <c r="E1233" s="402" t="s">
        <v>490</v>
      </c>
      <c r="F1233" s="403" t="s">
        <v>584</v>
      </c>
      <c r="G1233" s="404">
        <v>363</v>
      </c>
    </row>
    <row r="1234" spans="1:7" ht="27.6">
      <c r="A1234" s="453" t="s">
        <v>491</v>
      </c>
      <c r="B1234" s="454">
        <v>18</v>
      </c>
      <c r="C1234" s="455">
        <v>12</v>
      </c>
      <c r="D1234" s="455">
        <v>2</v>
      </c>
      <c r="E1234" s="456" t="s">
        <v>492</v>
      </c>
      <c r="F1234" s="457" t="s">
        <v>584</v>
      </c>
      <c r="G1234" s="458">
        <v>363</v>
      </c>
    </row>
    <row r="1235" spans="1:7">
      <c r="A1235" s="400" t="s">
        <v>524</v>
      </c>
      <c r="B1235" s="399">
        <v>18</v>
      </c>
      <c r="C1235" s="401">
        <v>12</v>
      </c>
      <c r="D1235" s="401">
        <v>2</v>
      </c>
      <c r="E1235" s="402" t="s">
        <v>492</v>
      </c>
      <c r="F1235" s="403" t="s">
        <v>20</v>
      </c>
      <c r="G1235" s="404">
        <v>363</v>
      </c>
    </row>
    <row r="1236" spans="1:7">
      <c r="A1236" s="400" t="s">
        <v>36</v>
      </c>
      <c r="B1236" s="399">
        <v>18</v>
      </c>
      <c r="C1236" s="401">
        <v>12</v>
      </c>
      <c r="D1236" s="401">
        <v>2</v>
      </c>
      <c r="E1236" s="402" t="s">
        <v>492</v>
      </c>
      <c r="F1236" s="403" t="s">
        <v>19</v>
      </c>
      <c r="G1236" s="404">
        <v>363</v>
      </c>
    </row>
    <row r="1237" spans="1:7">
      <c r="A1237" s="447" t="s">
        <v>497</v>
      </c>
      <c r="B1237" s="448">
        <v>18</v>
      </c>
      <c r="C1237" s="449">
        <v>12</v>
      </c>
      <c r="D1237" s="449">
        <v>4</v>
      </c>
      <c r="E1237" s="450" t="s">
        <v>584</v>
      </c>
      <c r="F1237" s="451" t="s">
        <v>584</v>
      </c>
      <c r="G1237" s="452">
        <v>100</v>
      </c>
    </row>
    <row r="1238" spans="1:7">
      <c r="A1238" s="400" t="s">
        <v>58</v>
      </c>
      <c r="B1238" s="399">
        <v>18</v>
      </c>
      <c r="C1238" s="401">
        <v>12</v>
      </c>
      <c r="D1238" s="401">
        <v>4</v>
      </c>
      <c r="E1238" s="402" t="s">
        <v>229</v>
      </c>
      <c r="F1238" s="403" t="s">
        <v>584</v>
      </c>
      <c r="G1238" s="404">
        <v>100</v>
      </c>
    </row>
    <row r="1239" spans="1:7">
      <c r="A1239" s="400" t="s">
        <v>57</v>
      </c>
      <c r="B1239" s="399">
        <v>18</v>
      </c>
      <c r="C1239" s="401">
        <v>12</v>
      </c>
      <c r="D1239" s="401">
        <v>4</v>
      </c>
      <c r="E1239" s="402" t="s">
        <v>294</v>
      </c>
      <c r="F1239" s="403" t="s">
        <v>584</v>
      </c>
      <c r="G1239" s="404">
        <v>50</v>
      </c>
    </row>
    <row r="1240" spans="1:7">
      <c r="A1240" s="400" t="s">
        <v>426</v>
      </c>
      <c r="B1240" s="399">
        <v>18</v>
      </c>
      <c r="C1240" s="401">
        <v>12</v>
      </c>
      <c r="D1240" s="401">
        <v>4</v>
      </c>
      <c r="E1240" s="402" t="s">
        <v>427</v>
      </c>
      <c r="F1240" s="403" t="s">
        <v>584</v>
      </c>
      <c r="G1240" s="404">
        <v>50</v>
      </c>
    </row>
    <row r="1241" spans="1:7">
      <c r="A1241" s="453" t="s">
        <v>701</v>
      </c>
      <c r="B1241" s="454">
        <v>18</v>
      </c>
      <c r="C1241" s="455">
        <v>12</v>
      </c>
      <c r="D1241" s="455">
        <v>4</v>
      </c>
      <c r="E1241" s="456" t="s">
        <v>700</v>
      </c>
      <c r="F1241" s="457" t="s">
        <v>584</v>
      </c>
      <c r="G1241" s="458">
        <v>50</v>
      </c>
    </row>
    <row r="1242" spans="1:7" ht="27.6">
      <c r="A1242" s="400" t="s">
        <v>27</v>
      </c>
      <c r="B1242" s="399">
        <v>18</v>
      </c>
      <c r="C1242" s="401">
        <v>12</v>
      </c>
      <c r="D1242" s="401">
        <v>4</v>
      </c>
      <c r="E1242" s="402" t="s">
        <v>700</v>
      </c>
      <c r="F1242" s="403" t="s">
        <v>5</v>
      </c>
      <c r="G1242" s="404">
        <v>50</v>
      </c>
    </row>
    <row r="1243" spans="1:7">
      <c r="A1243" s="400" t="s">
        <v>41</v>
      </c>
      <c r="B1243" s="399">
        <v>18</v>
      </c>
      <c r="C1243" s="401">
        <v>12</v>
      </c>
      <c r="D1243" s="401">
        <v>4</v>
      </c>
      <c r="E1243" s="402" t="s">
        <v>700</v>
      </c>
      <c r="F1243" s="403" t="s">
        <v>40</v>
      </c>
      <c r="G1243" s="404">
        <v>50</v>
      </c>
    </row>
    <row r="1244" spans="1:7">
      <c r="A1244" s="400" t="s">
        <v>54</v>
      </c>
      <c r="B1244" s="399">
        <v>18</v>
      </c>
      <c r="C1244" s="401">
        <v>12</v>
      </c>
      <c r="D1244" s="401">
        <v>4</v>
      </c>
      <c r="E1244" s="402" t="s">
        <v>384</v>
      </c>
      <c r="F1244" s="403" t="s">
        <v>584</v>
      </c>
      <c r="G1244" s="404">
        <v>50</v>
      </c>
    </row>
    <row r="1245" spans="1:7" ht="27.6">
      <c r="A1245" s="400" t="s">
        <v>429</v>
      </c>
      <c r="B1245" s="399">
        <v>18</v>
      </c>
      <c r="C1245" s="401">
        <v>12</v>
      </c>
      <c r="D1245" s="401">
        <v>4</v>
      </c>
      <c r="E1245" s="402" t="s">
        <v>385</v>
      </c>
      <c r="F1245" s="403" t="s">
        <v>584</v>
      </c>
      <c r="G1245" s="404">
        <v>50</v>
      </c>
    </row>
    <row r="1246" spans="1:7" ht="27.6">
      <c r="A1246" s="453" t="s">
        <v>703</v>
      </c>
      <c r="B1246" s="454">
        <v>18</v>
      </c>
      <c r="C1246" s="455">
        <v>12</v>
      </c>
      <c r="D1246" s="455">
        <v>4</v>
      </c>
      <c r="E1246" s="456" t="s">
        <v>702</v>
      </c>
      <c r="F1246" s="457" t="s">
        <v>584</v>
      </c>
      <c r="G1246" s="458">
        <v>50</v>
      </c>
    </row>
    <row r="1247" spans="1:7" ht="27.6">
      <c r="A1247" s="400" t="s">
        <v>27</v>
      </c>
      <c r="B1247" s="399">
        <v>18</v>
      </c>
      <c r="C1247" s="401">
        <v>12</v>
      </c>
      <c r="D1247" s="401">
        <v>4</v>
      </c>
      <c r="E1247" s="402" t="s">
        <v>702</v>
      </c>
      <c r="F1247" s="403" t="s">
        <v>5</v>
      </c>
      <c r="G1247" s="404">
        <v>50</v>
      </c>
    </row>
    <row r="1248" spans="1:7">
      <c r="A1248" s="400" t="s">
        <v>41</v>
      </c>
      <c r="B1248" s="399">
        <v>18</v>
      </c>
      <c r="C1248" s="401">
        <v>12</v>
      </c>
      <c r="D1248" s="401">
        <v>4</v>
      </c>
      <c r="E1248" s="402" t="s">
        <v>702</v>
      </c>
      <c r="F1248" s="403" t="s">
        <v>40</v>
      </c>
      <c r="G1248" s="404">
        <v>50</v>
      </c>
    </row>
    <row r="1249" spans="1:7">
      <c r="A1249" s="441" t="s">
        <v>171</v>
      </c>
      <c r="B1249" s="442">
        <v>18</v>
      </c>
      <c r="C1249" s="443">
        <v>13</v>
      </c>
      <c r="D1249" s="443">
        <v>0</v>
      </c>
      <c r="E1249" s="444" t="s">
        <v>584</v>
      </c>
      <c r="F1249" s="445" t="s">
        <v>584</v>
      </c>
      <c r="G1249" s="446">
        <v>19531.2</v>
      </c>
    </row>
    <row r="1250" spans="1:7">
      <c r="A1250" s="447" t="s">
        <v>528</v>
      </c>
      <c r="B1250" s="448">
        <v>18</v>
      </c>
      <c r="C1250" s="449">
        <v>13</v>
      </c>
      <c r="D1250" s="449">
        <v>1</v>
      </c>
      <c r="E1250" s="450" t="s">
        <v>584</v>
      </c>
      <c r="F1250" s="451" t="s">
        <v>584</v>
      </c>
      <c r="G1250" s="452">
        <v>19531.2</v>
      </c>
    </row>
    <row r="1251" spans="1:7">
      <c r="A1251" s="400" t="s">
        <v>47</v>
      </c>
      <c r="B1251" s="399">
        <v>18</v>
      </c>
      <c r="C1251" s="401">
        <v>13</v>
      </c>
      <c r="D1251" s="401">
        <v>1</v>
      </c>
      <c r="E1251" s="402" t="s">
        <v>206</v>
      </c>
      <c r="F1251" s="403" t="s">
        <v>584</v>
      </c>
      <c r="G1251" s="404">
        <v>19531.2</v>
      </c>
    </row>
    <row r="1252" spans="1:7">
      <c r="A1252" s="400" t="s">
        <v>172</v>
      </c>
      <c r="B1252" s="399">
        <v>18</v>
      </c>
      <c r="C1252" s="401">
        <v>13</v>
      </c>
      <c r="D1252" s="401">
        <v>1</v>
      </c>
      <c r="E1252" s="402" t="s">
        <v>494</v>
      </c>
      <c r="F1252" s="403" t="s">
        <v>584</v>
      </c>
      <c r="G1252" s="404">
        <v>19531.2</v>
      </c>
    </row>
    <row r="1253" spans="1:7" ht="27.6">
      <c r="A1253" s="400" t="s">
        <v>529</v>
      </c>
      <c r="B1253" s="399">
        <v>18</v>
      </c>
      <c r="C1253" s="401">
        <v>13</v>
      </c>
      <c r="D1253" s="401">
        <v>1</v>
      </c>
      <c r="E1253" s="402" t="s">
        <v>530</v>
      </c>
      <c r="F1253" s="403" t="s">
        <v>584</v>
      </c>
      <c r="G1253" s="404">
        <v>19531.2</v>
      </c>
    </row>
    <row r="1254" spans="1:7" ht="27.6">
      <c r="A1254" s="453" t="s">
        <v>173</v>
      </c>
      <c r="B1254" s="454">
        <v>18</v>
      </c>
      <c r="C1254" s="455">
        <v>13</v>
      </c>
      <c r="D1254" s="455">
        <v>1</v>
      </c>
      <c r="E1254" s="456" t="s">
        <v>531</v>
      </c>
      <c r="F1254" s="457" t="s">
        <v>584</v>
      </c>
      <c r="G1254" s="458">
        <v>19531.2</v>
      </c>
    </row>
    <row r="1255" spans="1:7">
      <c r="A1255" s="400" t="s">
        <v>174</v>
      </c>
      <c r="B1255" s="399">
        <v>18</v>
      </c>
      <c r="C1255" s="401">
        <v>13</v>
      </c>
      <c r="D1255" s="401">
        <v>1</v>
      </c>
      <c r="E1255" s="402" t="s">
        <v>531</v>
      </c>
      <c r="F1255" s="403" t="s">
        <v>9</v>
      </c>
      <c r="G1255" s="404">
        <v>19531.2</v>
      </c>
    </row>
    <row r="1256" spans="1:7">
      <c r="A1256" s="400" t="s">
        <v>175</v>
      </c>
      <c r="B1256" s="399">
        <v>18</v>
      </c>
      <c r="C1256" s="401">
        <v>13</v>
      </c>
      <c r="D1256" s="401">
        <v>1</v>
      </c>
      <c r="E1256" s="402" t="s">
        <v>531</v>
      </c>
      <c r="F1256" s="403" t="s">
        <v>176</v>
      </c>
      <c r="G1256" s="404">
        <v>19531.2</v>
      </c>
    </row>
    <row r="1257" spans="1:7">
      <c r="A1257" s="405" t="s">
        <v>14</v>
      </c>
      <c r="B1257" s="405"/>
      <c r="C1257" s="405"/>
      <c r="D1257" s="405"/>
      <c r="E1257" s="405"/>
      <c r="F1257" s="405"/>
      <c r="G1257" s="406">
        <v>2400079.7999999998</v>
      </c>
    </row>
  </sheetData>
  <mergeCells count="20">
    <mergeCell ref="A13:G13"/>
    <mergeCell ref="A14:G14"/>
    <mergeCell ref="A17:A19"/>
    <mergeCell ref="B17:F17"/>
    <mergeCell ref="G17:G19"/>
    <mergeCell ref="B18:B19"/>
    <mergeCell ref="C18:C19"/>
    <mergeCell ref="D18:D19"/>
    <mergeCell ref="E18:E19"/>
    <mergeCell ref="F18:F19"/>
    <mergeCell ref="E1:G1"/>
    <mergeCell ref="E2:G2"/>
    <mergeCell ref="E3:G3"/>
    <mergeCell ref="E4:G4"/>
    <mergeCell ref="B11:G11"/>
    <mergeCell ref="B6:G6"/>
    <mergeCell ref="B7:G7"/>
    <mergeCell ref="B8:G8"/>
    <mergeCell ref="B9:G9"/>
    <mergeCell ref="B10:G10"/>
  </mergeCells>
  <pageMargins left="0.11811023622047245" right="0.11811023622047245" top="0.15748031496062992" bottom="0.35433070866141736" header="0.31496062992125984" footer="0.11811023622047245"/>
  <pageSetup paperSize="9" scale="60" fitToHeight="18" orientation="portrait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E71"/>
  <sheetViews>
    <sheetView view="pageBreakPreview" zoomScale="60" zoomScaleNormal="100" workbookViewId="0">
      <selection activeCell="C4" sqref="C4:E4"/>
    </sheetView>
  </sheetViews>
  <sheetFormatPr defaultRowHeight="13.2"/>
  <cols>
    <col min="2" max="2" width="58.6640625" style="241" customWidth="1"/>
    <col min="3" max="5" width="17.109375" style="241" customWidth="1"/>
  </cols>
  <sheetData>
    <row r="1" spans="2:5" ht="13.8">
      <c r="C1" s="479" t="s">
        <v>1104</v>
      </c>
      <c r="D1" s="479"/>
      <c r="E1" s="479"/>
    </row>
    <row r="2" spans="2:5" ht="13.8">
      <c r="C2" s="479" t="s">
        <v>719</v>
      </c>
      <c r="D2" s="479"/>
      <c r="E2" s="479"/>
    </row>
    <row r="3" spans="2:5" ht="13.8">
      <c r="C3" s="479" t="s">
        <v>0</v>
      </c>
      <c r="D3" s="479"/>
      <c r="E3" s="479"/>
    </row>
    <row r="4" spans="2:5" ht="13.8">
      <c r="B4" s="230"/>
      <c r="C4" s="476" t="s">
        <v>1125</v>
      </c>
      <c r="D4" s="476"/>
      <c r="E4" s="476"/>
    </row>
    <row r="5" spans="2:5" ht="13.8">
      <c r="B5" s="230"/>
      <c r="C5" s="479" t="s">
        <v>1106</v>
      </c>
      <c r="D5" s="479"/>
      <c r="E5" s="479"/>
    </row>
    <row r="6" spans="2:5" ht="13.8">
      <c r="B6" s="230"/>
      <c r="C6" s="485" t="s">
        <v>719</v>
      </c>
      <c r="D6" s="485"/>
      <c r="E6" s="485"/>
    </row>
    <row r="7" spans="2:5" ht="13.8">
      <c r="B7" s="230"/>
      <c r="C7" s="485" t="s">
        <v>0</v>
      </c>
      <c r="D7" s="485"/>
      <c r="E7" s="485"/>
    </row>
    <row r="8" spans="2:5" ht="13.8">
      <c r="B8" s="230"/>
      <c r="C8" s="485" t="s">
        <v>1003</v>
      </c>
      <c r="D8" s="485"/>
      <c r="E8" s="485"/>
    </row>
    <row r="9" spans="2:5" ht="13.95" customHeight="1">
      <c r="B9" s="230"/>
      <c r="C9" s="481" t="s">
        <v>915</v>
      </c>
      <c r="D9" s="481"/>
      <c r="E9" s="481"/>
    </row>
    <row r="10" spans="2:5" ht="13.95" customHeight="1">
      <c r="B10" s="230"/>
      <c r="C10" s="481" t="s">
        <v>929</v>
      </c>
      <c r="D10" s="481"/>
      <c r="E10" s="481"/>
    </row>
    <row r="11" spans="2:5" ht="13.8">
      <c r="B11" s="230"/>
      <c r="C11" s="242"/>
      <c r="D11" s="242"/>
      <c r="E11" s="231"/>
    </row>
    <row r="12" spans="2:5" ht="13.8">
      <c r="B12" s="484" t="s">
        <v>927</v>
      </c>
      <c r="C12" s="484"/>
      <c r="D12" s="484"/>
      <c r="E12" s="484"/>
    </row>
    <row r="13" spans="2:5" ht="14.25" customHeight="1">
      <c r="B13" s="480" t="s">
        <v>928</v>
      </c>
      <c r="C13" s="480"/>
      <c r="D13" s="480"/>
      <c r="E13" s="480"/>
    </row>
    <row r="14" spans="2:5" ht="13.8">
      <c r="B14" s="232"/>
      <c r="C14" s="243"/>
      <c r="D14" s="243"/>
      <c r="E14" s="232"/>
    </row>
    <row r="15" spans="2:5" ht="13.8">
      <c r="B15" s="233" t="s">
        <v>3</v>
      </c>
      <c r="C15" s="242"/>
      <c r="D15" s="242"/>
      <c r="E15" s="231"/>
    </row>
    <row r="16" spans="2:5" ht="13.95" customHeight="1">
      <c r="B16" s="493" t="s">
        <v>2</v>
      </c>
      <c r="C16" s="494" t="s">
        <v>919</v>
      </c>
      <c r="D16" s="495"/>
      <c r="E16" s="492" t="s">
        <v>1</v>
      </c>
    </row>
    <row r="17" spans="2:5" ht="12.75" customHeight="1">
      <c r="B17" s="493"/>
      <c r="C17" s="489" t="s">
        <v>920</v>
      </c>
      <c r="D17" s="489" t="s">
        <v>921</v>
      </c>
      <c r="E17" s="492"/>
    </row>
    <row r="18" spans="2:5" ht="12.75" customHeight="1">
      <c r="B18" s="493"/>
      <c r="C18" s="489"/>
      <c r="D18" s="489"/>
      <c r="E18" s="492"/>
    </row>
    <row r="19" spans="2:5" ht="13.8">
      <c r="B19" s="234">
        <v>1</v>
      </c>
      <c r="C19" s="10">
        <f>B19+1</f>
        <v>2</v>
      </c>
      <c r="D19" s="10">
        <f>C19+1</f>
        <v>3</v>
      </c>
      <c r="E19" s="234">
        <v>4</v>
      </c>
    </row>
    <row r="20" spans="2:5" ht="13.8">
      <c r="B20" s="235" t="s">
        <v>80</v>
      </c>
      <c r="C20" s="244" t="s">
        <v>850</v>
      </c>
      <c r="D20" s="244" t="s">
        <v>851</v>
      </c>
      <c r="E20" s="245">
        <f>E21+E22+E23+E24+E26+E27+E25</f>
        <v>244678.8</v>
      </c>
    </row>
    <row r="21" spans="2:5" ht="38.25" customHeight="1">
      <c r="B21" s="236" t="s">
        <v>922</v>
      </c>
      <c r="C21" s="246" t="s">
        <v>850</v>
      </c>
      <c r="D21" s="246" t="s">
        <v>854</v>
      </c>
      <c r="E21" s="247">
        <v>0</v>
      </c>
    </row>
    <row r="22" spans="2:5" ht="41.4">
      <c r="B22" s="236" t="s">
        <v>81</v>
      </c>
      <c r="C22" s="246" t="s">
        <v>850</v>
      </c>
      <c r="D22" s="246" t="s">
        <v>862</v>
      </c>
      <c r="E22" s="247">
        <f>'2 _ функц-ая 2017 Г'!F24</f>
        <v>3490.3</v>
      </c>
    </row>
    <row r="23" spans="2:5" ht="41.4">
      <c r="B23" s="236" t="s">
        <v>92</v>
      </c>
      <c r="C23" s="246" t="s">
        <v>850</v>
      </c>
      <c r="D23" s="246" t="s">
        <v>7</v>
      </c>
      <c r="E23" s="247">
        <f>'2 _ функц-ая 2017 Г'!F33</f>
        <v>114884.2</v>
      </c>
    </row>
    <row r="24" spans="2:5" ht="41.4">
      <c r="B24" s="236" t="s">
        <v>79</v>
      </c>
      <c r="C24" s="246" t="s">
        <v>850</v>
      </c>
      <c r="D24" s="246" t="s">
        <v>873</v>
      </c>
      <c r="E24" s="247">
        <f>'2 _ функц-ая 2017 Г'!F124</f>
        <v>18364.3</v>
      </c>
    </row>
    <row r="25" spans="2:5" ht="13.8">
      <c r="B25" s="236" t="s">
        <v>606</v>
      </c>
      <c r="C25" s="246" t="s">
        <v>850</v>
      </c>
      <c r="D25" s="246" t="s">
        <v>924</v>
      </c>
      <c r="E25" s="247">
        <v>0</v>
      </c>
    </row>
    <row r="26" spans="2:5" ht="13.8">
      <c r="B26" s="237" t="s">
        <v>153</v>
      </c>
      <c r="C26" s="248" t="s">
        <v>850</v>
      </c>
      <c r="D26" s="248" t="s">
        <v>822</v>
      </c>
      <c r="E26" s="249">
        <f>'2 _ функц-ая 2017 Г'!F165</f>
        <v>1500</v>
      </c>
    </row>
    <row r="27" spans="2:5" ht="13.8">
      <c r="B27" s="238" t="s">
        <v>89</v>
      </c>
      <c r="C27" s="250" t="s">
        <v>850</v>
      </c>
      <c r="D27" s="250" t="s">
        <v>824</v>
      </c>
      <c r="E27" s="249">
        <f>'2 _ функц-ая 2017 Г'!F178</f>
        <v>106440</v>
      </c>
    </row>
    <row r="28" spans="2:5" ht="13.8">
      <c r="B28" s="239" t="s">
        <v>155</v>
      </c>
      <c r="C28" s="251" t="s">
        <v>854</v>
      </c>
      <c r="D28" s="251" t="s">
        <v>851</v>
      </c>
      <c r="E28" s="245">
        <f>E29</f>
        <v>1565</v>
      </c>
    </row>
    <row r="29" spans="2:5" ht="13.8">
      <c r="B29" s="237" t="s">
        <v>156</v>
      </c>
      <c r="C29" s="248" t="s">
        <v>854</v>
      </c>
      <c r="D29" s="248" t="s">
        <v>7</v>
      </c>
      <c r="E29" s="249">
        <f>'2 _ функц-ая 2017 Г'!F273</f>
        <v>1565</v>
      </c>
    </row>
    <row r="30" spans="2:5" ht="27.6">
      <c r="B30" s="239" t="s">
        <v>160</v>
      </c>
      <c r="C30" s="251" t="s">
        <v>862</v>
      </c>
      <c r="D30" s="251" t="s">
        <v>851</v>
      </c>
      <c r="E30" s="245">
        <f>E31+E32</f>
        <v>12835.2</v>
      </c>
    </row>
    <row r="31" spans="2:5" ht="27.6">
      <c r="B31" s="237" t="s">
        <v>161</v>
      </c>
      <c r="C31" s="248" t="s">
        <v>862</v>
      </c>
      <c r="D31" s="248" t="s">
        <v>923</v>
      </c>
      <c r="E31" s="249">
        <f>'2 _ функц-ая 2017 Г'!F290</f>
        <v>10435.200000000001</v>
      </c>
    </row>
    <row r="32" spans="2:5" ht="27.6">
      <c r="B32" s="237" t="s">
        <v>517</v>
      </c>
      <c r="C32" s="248" t="s">
        <v>862</v>
      </c>
      <c r="D32" s="248" t="s">
        <v>825</v>
      </c>
      <c r="E32" s="249">
        <f>'2 _ функц-ая 2017 Г'!F306</f>
        <v>2400</v>
      </c>
    </row>
    <row r="33" spans="2:5" ht="13.8">
      <c r="B33" s="235" t="s">
        <v>74</v>
      </c>
      <c r="C33" s="252" t="s">
        <v>7</v>
      </c>
      <c r="D33" s="252" t="s">
        <v>851</v>
      </c>
      <c r="E33" s="253">
        <f>E34+E35+E36+E37</f>
        <v>124328.3</v>
      </c>
    </row>
    <row r="34" spans="2:5" ht="13.8">
      <c r="B34" s="236" t="s">
        <v>108</v>
      </c>
      <c r="C34" s="246" t="s">
        <v>7</v>
      </c>
      <c r="D34" s="246" t="s">
        <v>97</v>
      </c>
      <c r="E34" s="247">
        <f>'2 _ функц-ая 2017 Г'!F321</f>
        <v>28860</v>
      </c>
    </row>
    <row r="35" spans="2:5" ht="13.8">
      <c r="B35" s="236" t="s">
        <v>110</v>
      </c>
      <c r="C35" s="246" t="s">
        <v>7</v>
      </c>
      <c r="D35" s="246" t="s">
        <v>923</v>
      </c>
      <c r="E35" s="247">
        <f>'2 _ функц-ая 2017 Г'!F341</f>
        <v>71054.3</v>
      </c>
    </row>
    <row r="36" spans="2:5" ht="13.8">
      <c r="B36" s="236" t="s">
        <v>73</v>
      </c>
      <c r="C36" s="246" t="s">
        <v>7</v>
      </c>
      <c r="D36" s="246" t="s">
        <v>821</v>
      </c>
      <c r="E36" s="247">
        <f>'2 _ функц-ая 2017 Г'!F369</f>
        <v>13200.2</v>
      </c>
    </row>
    <row r="37" spans="2:5" ht="13.8">
      <c r="B37" s="236" t="s">
        <v>95</v>
      </c>
      <c r="C37" s="246" t="s">
        <v>7</v>
      </c>
      <c r="D37" s="246" t="s">
        <v>823</v>
      </c>
      <c r="E37" s="247">
        <f>'2 _ функц-ая 2017 Г'!F400</f>
        <v>11213.8</v>
      </c>
    </row>
    <row r="38" spans="2:5" ht="13.8">
      <c r="B38" s="239" t="s">
        <v>114</v>
      </c>
      <c r="C38" s="251" t="s">
        <v>857</v>
      </c>
      <c r="D38" s="251" t="s">
        <v>851</v>
      </c>
      <c r="E38" s="245">
        <f>E39+E40+E41</f>
        <v>353141.3</v>
      </c>
    </row>
    <row r="39" spans="2:5" ht="13.8">
      <c r="B39" s="237" t="s">
        <v>115</v>
      </c>
      <c r="C39" s="248" t="s">
        <v>857</v>
      </c>
      <c r="D39" s="248" t="s">
        <v>850</v>
      </c>
      <c r="E39" s="249">
        <f>'2 _ функц-ая 2017 Г'!F458</f>
        <v>20508.3</v>
      </c>
    </row>
    <row r="40" spans="2:5" ht="13.8">
      <c r="B40" s="237" t="s">
        <v>118</v>
      </c>
      <c r="C40" s="248" t="s">
        <v>857</v>
      </c>
      <c r="D40" s="248" t="s">
        <v>854</v>
      </c>
      <c r="E40" s="249">
        <f>'2 _ функц-ая 2017 Г'!F482</f>
        <v>316642</v>
      </c>
    </row>
    <row r="41" spans="2:5" ht="13.8">
      <c r="B41" s="237" t="s">
        <v>121</v>
      </c>
      <c r="C41" s="248" t="s">
        <v>857</v>
      </c>
      <c r="D41" s="248" t="s">
        <v>862</v>
      </c>
      <c r="E41" s="249">
        <f>'2 _ функц-ая 2017 Г'!F533</f>
        <v>15991</v>
      </c>
    </row>
    <row r="42" spans="2:5" ht="13.8">
      <c r="B42" s="239" t="s">
        <v>122</v>
      </c>
      <c r="C42" s="251" t="s">
        <v>873</v>
      </c>
      <c r="D42" s="251" t="s">
        <v>851</v>
      </c>
      <c r="E42" s="245">
        <f>E43+E44</f>
        <v>17000</v>
      </c>
    </row>
    <row r="43" spans="2:5" ht="13.8">
      <c r="B43" s="237" t="s">
        <v>123</v>
      </c>
      <c r="C43" s="248" t="s">
        <v>873</v>
      </c>
      <c r="D43" s="248" t="s">
        <v>854</v>
      </c>
      <c r="E43" s="249">
        <f>'2 _ функц-ая 2017 Г'!F568</f>
        <v>15153.3</v>
      </c>
    </row>
    <row r="44" spans="2:5" ht="13.8">
      <c r="B44" s="237" t="s">
        <v>126</v>
      </c>
      <c r="C44" s="248" t="s">
        <v>873</v>
      </c>
      <c r="D44" s="248" t="s">
        <v>857</v>
      </c>
      <c r="E44" s="249">
        <f>'2 _ функц-ая 2017 Г'!F577</f>
        <v>1846.7</v>
      </c>
    </row>
    <row r="45" spans="2:5" ht="13.8">
      <c r="B45" s="235" t="s">
        <v>75</v>
      </c>
      <c r="C45" s="244" t="s">
        <v>924</v>
      </c>
      <c r="D45" s="244" t="s">
        <v>851</v>
      </c>
      <c r="E45" s="245">
        <f>E46+E47+E49+E50+E51+E48</f>
        <v>1383424</v>
      </c>
    </row>
    <row r="46" spans="2:5" ht="13.8">
      <c r="B46" s="236" t="s">
        <v>71</v>
      </c>
      <c r="C46" s="246" t="s">
        <v>924</v>
      </c>
      <c r="D46" s="246" t="s">
        <v>850</v>
      </c>
      <c r="E46" s="247">
        <f>'2 _ функц-ая 2017 Г'!F595</f>
        <v>455699.6</v>
      </c>
    </row>
    <row r="47" spans="2:5" ht="13.8">
      <c r="B47" s="236" t="s">
        <v>68</v>
      </c>
      <c r="C47" s="246" t="s">
        <v>924</v>
      </c>
      <c r="D47" s="246" t="s">
        <v>854</v>
      </c>
      <c r="E47" s="247">
        <f>'2 _ функц-ая 2017 Г'!F643</f>
        <v>750590.5</v>
      </c>
    </row>
    <row r="48" spans="2:5" ht="13.8">
      <c r="B48" s="236" t="s">
        <v>679</v>
      </c>
      <c r="C48" s="246" t="s">
        <v>924</v>
      </c>
      <c r="D48" s="246" t="s">
        <v>862</v>
      </c>
      <c r="E48" s="247">
        <f>'2 _ функц-ая 2017 Г'!F741</f>
        <v>121972.9</v>
      </c>
    </row>
    <row r="49" spans="2:5" ht="27.6">
      <c r="B49" s="236" t="s">
        <v>51</v>
      </c>
      <c r="C49" s="246" t="s">
        <v>924</v>
      </c>
      <c r="D49" s="246" t="s">
        <v>857</v>
      </c>
      <c r="E49" s="247">
        <f>'2 _ функц-ая 2017 Г'!F782</f>
        <v>903</v>
      </c>
    </row>
    <row r="50" spans="2:5" ht="13.8">
      <c r="B50" s="236" t="s">
        <v>45</v>
      </c>
      <c r="C50" s="246" t="s">
        <v>924</v>
      </c>
      <c r="D50" s="246" t="s">
        <v>924</v>
      </c>
      <c r="E50" s="247">
        <f>'2 _ функц-ая 2017 Г'!F812</f>
        <v>16502.599999999999</v>
      </c>
    </row>
    <row r="51" spans="2:5" ht="13.8">
      <c r="B51" s="236" t="s">
        <v>43</v>
      </c>
      <c r="C51" s="246" t="s">
        <v>924</v>
      </c>
      <c r="D51" s="246" t="s">
        <v>923</v>
      </c>
      <c r="E51" s="247">
        <f>'2 _ функц-ая 2017 Г'!F851</f>
        <v>37755.4</v>
      </c>
    </row>
    <row r="52" spans="2:5" ht="13.8">
      <c r="B52" s="235" t="s">
        <v>98</v>
      </c>
      <c r="C52" s="252" t="s">
        <v>97</v>
      </c>
      <c r="D52" s="252" t="s">
        <v>851</v>
      </c>
      <c r="E52" s="253">
        <f>E53+E54</f>
        <v>73297.900000000009</v>
      </c>
    </row>
    <row r="53" spans="2:5" ht="13.8">
      <c r="B53" s="237" t="s">
        <v>99</v>
      </c>
      <c r="C53" s="248" t="s">
        <v>97</v>
      </c>
      <c r="D53" s="248" t="s">
        <v>850</v>
      </c>
      <c r="E53" s="249">
        <f>'2 _ функц-ая 2017 Г'!F893</f>
        <v>68317.600000000006</v>
      </c>
    </row>
    <row r="54" spans="2:5" ht="13.8">
      <c r="B54" s="236" t="s">
        <v>104</v>
      </c>
      <c r="C54" s="246" t="s">
        <v>97</v>
      </c>
      <c r="D54" s="246" t="s">
        <v>7</v>
      </c>
      <c r="E54" s="247">
        <f>'2 _ функц-ая 2017 Г'!F951</f>
        <v>4980.3</v>
      </c>
    </row>
    <row r="55" spans="2:5" ht="13.8">
      <c r="B55" s="235" t="s">
        <v>25</v>
      </c>
      <c r="C55" s="252" t="s">
        <v>821</v>
      </c>
      <c r="D55" s="252" t="s">
        <v>851</v>
      </c>
      <c r="E55" s="253">
        <f>E56+E57+E58</f>
        <v>147023.29999999999</v>
      </c>
    </row>
    <row r="56" spans="2:5" ht="13.8">
      <c r="B56" s="237" t="s">
        <v>166</v>
      </c>
      <c r="C56" s="248" t="s">
        <v>821</v>
      </c>
      <c r="D56" s="248" t="s">
        <v>850</v>
      </c>
      <c r="E56" s="249">
        <f>'2 _ функц-ая 2017 Г'!F977</f>
        <v>7000</v>
      </c>
    </row>
    <row r="57" spans="2:5" ht="13.8">
      <c r="B57" s="237" t="s">
        <v>131</v>
      </c>
      <c r="C57" s="248" t="s">
        <v>821</v>
      </c>
      <c r="D57" s="248" t="s">
        <v>862</v>
      </c>
      <c r="E57" s="249">
        <f>'2 _ функц-ая 2017 Г'!F984</f>
        <v>80225.3</v>
      </c>
    </row>
    <row r="58" spans="2:5" ht="13.8">
      <c r="B58" s="236" t="s">
        <v>24</v>
      </c>
      <c r="C58" s="246" t="s">
        <v>821</v>
      </c>
      <c r="D58" s="246" t="s">
        <v>7</v>
      </c>
      <c r="E58" s="247">
        <f>'2 _ функц-ая 2017 Г'!F1041</f>
        <v>59798</v>
      </c>
    </row>
    <row r="59" spans="2:5" ht="13.8">
      <c r="B59" s="239" t="s">
        <v>141</v>
      </c>
      <c r="C59" s="251" t="s">
        <v>822</v>
      </c>
      <c r="D59" s="251" t="s">
        <v>851</v>
      </c>
      <c r="E59" s="245">
        <f>E60+E61</f>
        <v>5954.8</v>
      </c>
    </row>
    <row r="60" spans="2:5" ht="13.8">
      <c r="B60" s="237" t="s">
        <v>142</v>
      </c>
      <c r="C60" s="248" t="s">
        <v>822</v>
      </c>
      <c r="D60" s="248" t="s">
        <v>854</v>
      </c>
      <c r="E60" s="249">
        <f>'2 _ функц-ая 2017 Г'!F1057</f>
        <v>1880</v>
      </c>
    </row>
    <row r="61" spans="2:5" ht="13.8">
      <c r="B61" s="237" t="s">
        <v>678</v>
      </c>
      <c r="C61" s="248" t="s">
        <v>822</v>
      </c>
      <c r="D61" s="248" t="s">
        <v>857</v>
      </c>
      <c r="E61" s="249">
        <f>'2 _ функц-ая 2017 Г'!F1073</f>
        <v>4074.8</v>
      </c>
    </row>
    <row r="62" spans="2:5" ht="13.8">
      <c r="B62" s="239" t="s">
        <v>169</v>
      </c>
      <c r="C62" s="251" t="s">
        <v>823</v>
      </c>
      <c r="D62" s="251" t="s">
        <v>851</v>
      </c>
      <c r="E62" s="245">
        <f>E63+E64+E65</f>
        <v>17300</v>
      </c>
    </row>
    <row r="63" spans="2:5" s="260" customFormat="1" ht="13.8">
      <c r="B63" s="257" t="s">
        <v>563</v>
      </c>
      <c r="C63" s="258" t="s">
        <v>823</v>
      </c>
      <c r="D63" s="258" t="s">
        <v>850</v>
      </c>
      <c r="E63" s="259">
        <f>'2 _ функц-ая 2017 Г'!F1100</f>
        <v>9728.9</v>
      </c>
    </row>
    <row r="64" spans="2:5" ht="13.8">
      <c r="B64" s="237" t="s">
        <v>925</v>
      </c>
      <c r="C64" s="248" t="s">
        <v>823</v>
      </c>
      <c r="D64" s="248" t="s">
        <v>854</v>
      </c>
      <c r="E64" s="249">
        <f>'2 _ функц-ая 2017 Г'!F1125</f>
        <v>7471.1</v>
      </c>
    </row>
    <row r="65" spans="2:5" ht="13.8">
      <c r="B65" s="237" t="s">
        <v>497</v>
      </c>
      <c r="C65" s="248" t="s">
        <v>823</v>
      </c>
      <c r="D65" s="248" t="s">
        <v>7</v>
      </c>
      <c r="E65" s="249">
        <f>'2 _ функц-ая 2017 Г'!F1142</f>
        <v>100</v>
      </c>
    </row>
    <row r="66" spans="2:5" ht="27.6">
      <c r="B66" s="239" t="s">
        <v>171</v>
      </c>
      <c r="C66" s="251" t="s">
        <v>824</v>
      </c>
      <c r="D66" s="251" t="s">
        <v>851</v>
      </c>
      <c r="E66" s="245">
        <f>E67</f>
        <v>19531.2</v>
      </c>
    </row>
    <row r="67" spans="2:5" ht="27.6">
      <c r="B67" s="237" t="s">
        <v>926</v>
      </c>
      <c r="C67" s="248" t="s">
        <v>824</v>
      </c>
      <c r="D67" s="248" t="s">
        <v>850</v>
      </c>
      <c r="E67" s="249">
        <f>'2 _ функц-ая 2017 Г'!F1155</f>
        <v>19531.2</v>
      </c>
    </row>
    <row r="68" spans="2:5" ht="15.6">
      <c r="B68" s="240" t="s">
        <v>14</v>
      </c>
      <c r="C68" s="254" t="s">
        <v>11</v>
      </c>
      <c r="D68" s="254" t="s">
        <v>11</v>
      </c>
      <c r="E68" s="255">
        <f>E20++E28+E30+E33+E38+E42+E45+E52+E55+E59+E62+E66</f>
        <v>2400079.7999999998</v>
      </c>
    </row>
    <row r="69" spans="2:5" hidden="1">
      <c r="E69" s="256">
        <v>2110242.7999999998</v>
      </c>
    </row>
    <row r="70" spans="2:5" hidden="1"/>
    <row r="71" spans="2:5" hidden="1">
      <c r="E71" s="256">
        <f>E68-E69</f>
        <v>289837</v>
      </c>
    </row>
  </sheetData>
  <mergeCells count="17">
    <mergeCell ref="B12:E12"/>
    <mergeCell ref="B13:E13"/>
    <mergeCell ref="B16:B18"/>
    <mergeCell ref="C16:D16"/>
    <mergeCell ref="E16:E18"/>
    <mergeCell ref="C17:C18"/>
    <mergeCell ref="D17:D18"/>
    <mergeCell ref="C1:E1"/>
    <mergeCell ref="C2:E2"/>
    <mergeCell ref="C3:E3"/>
    <mergeCell ref="C10:E10"/>
    <mergeCell ref="C4:E4"/>
    <mergeCell ref="C6:E6"/>
    <mergeCell ref="C7:E7"/>
    <mergeCell ref="C8:E8"/>
    <mergeCell ref="C9:E9"/>
    <mergeCell ref="C5:E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11"/>
  <sheetViews>
    <sheetView tabSelected="1" view="pageBreakPreview" topLeftCell="A890" zoomScale="90" zoomScaleNormal="100" zoomScaleSheetLayoutView="90" workbookViewId="0">
      <selection activeCell="D908" activeCellId="4" sqref="A896:D896 A899:D899 A902:D902 A905:D905 A908:D908"/>
    </sheetView>
  </sheetViews>
  <sheetFormatPr defaultRowHeight="13.2"/>
  <cols>
    <col min="1" max="1" width="81.6640625" style="241" customWidth="1"/>
    <col min="2" max="3" width="21.5546875" style="241" customWidth="1"/>
    <col min="4" max="4" width="13.6640625" style="256" customWidth="1"/>
  </cols>
  <sheetData>
    <row r="1" spans="1:4" ht="13.8">
      <c r="B1" s="479" t="s">
        <v>1105</v>
      </c>
      <c r="C1" s="479"/>
      <c r="D1" s="479"/>
    </row>
    <row r="2" spans="1:4" ht="13.8">
      <c r="B2" s="479" t="s">
        <v>719</v>
      </c>
      <c r="C2" s="479"/>
      <c r="D2" s="479"/>
    </row>
    <row r="3" spans="1:4" ht="13.8">
      <c r="B3" s="479" t="s">
        <v>0</v>
      </c>
      <c r="C3" s="479"/>
      <c r="D3" s="479"/>
    </row>
    <row r="4" spans="1:4">
      <c r="B4" s="476" t="s">
        <v>1125</v>
      </c>
      <c r="C4" s="476"/>
      <c r="D4" s="476"/>
    </row>
    <row r="5" spans="1:4">
      <c r="D5" s="241"/>
    </row>
    <row r="6" spans="1:4" ht="13.8">
      <c r="A6" s="490" t="s">
        <v>956</v>
      </c>
      <c r="B6" s="490"/>
      <c r="C6" s="490"/>
      <c r="D6" s="490"/>
    </row>
    <row r="7" spans="1:4" ht="13.8">
      <c r="A7" s="490" t="s">
        <v>13</v>
      </c>
      <c r="B7" s="490"/>
      <c r="C7" s="490"/>
      <c r="D7" s="490"/>
    </row>
    <row r="8" spans="1:4" ht="13.8">
      <c r="A8" s="490" t="s">
        <v>0</v>
      </c>
      <c r="B8" s="490"/>
      <c r="C8" s="490"/>
      <c r="D8" s="490"/>
    </row>
    <row r="9" spans="1:4" ht="13.8">
      <c r="A9" s="490" t="s">
        <v>1003</v>
      </c>
      <c r="B9" s="490"/>
      <c r="C9" s="490"/>
      <c r="D9" s="490"/>
    </row>
    <row r="10" spans="1:4" ht="13.8">
      <c r="A10" s="490" t="s">
        <v>593</v>
      </c>
      <c r="B10" s="490"/>
      <c r="C10" s="490"/>
      <c r="D10" s="490"/>
    </row>
    <row r="11" spans="1:4" ht="13.8">
      <c r="A11" s="490" t="s">
        <v>907</v>
      </c>
      <c r="B11" s="490"/>
      <c r="C11" s="490"/>
      <c r="D11" s="490"/>
    </row>
    <row r="12" spans="1:4" ht="13.8">
      <c r="A12" s="299"/>
      <c r="B12" s="242"/>
      <c r="C12" s="242"/>
      <c r="D12" s="300"/>
    </row>
    <row r="13" spans="1:4" ht="13.8">
      <c r="A13" s="299"/>
      <c r="B13" s="242"/>
      <c r="C13" s="242"/>
      <c r="D13" s="300"/>
    </row>
    <row r="14" spans="1:4" ht="13.8">
      <c r="A14" s="499" t="s">
        <v>971</v>
      </c>
      <c r="B14" s="499"/>
      <c r="C14" s="499"/>
      <c r="D14" s="499"/>
    </row>
    <row r="15" spans="1:4" ht="13.8">
      <c r="A15" s="480" t="s">
        <v>957</v>
      </c>
      <c r="B15" s="480"/>
      <c r="C15" s="480"/>
      <c r="D15" s="480"/>
    </row>
    <row r="16" spans="1:4" ht="13.8">
      <c r="A16" s="480" t="s">
        <v>958</v>
      </c>
      <c r="B16" s="480"/>
      <c r="C16" s="480"/>
      <c r="D16" s="480"/>
    </row>
    <row r="17" spans="1:4" ht="13.8">
      <c r="A17" s="301"/>
      <c r="B17" s="295"/>
      <c r="C17" s="295"/>
      <c r="D17" s="302"/>
    </row>
    <row r="18" spans="1:4" ht="13.8">
      <c r="A18" s="303" t="s">
        <v>3</v>
      </c>
      <c r="B18" s="242"/>
      <c r="C18" s="242"/>
      <c r="D18" s="300"/>
    </row>
    <row r="19" spans="1:4" ht="13.8">
      <c r="A19" s="496" t="s">
        <v>2</v>
      </c>
      <c r="B19" s="497" t="s">
        <v>959</v>
      </c>
      <c r="C19" s="497"/>
      <c r="D19" s="498" t="s">
        <v>1</v>
      </c>
    </row>
    <row r="20" spans="1:4" ht="13.8">
      <c r="A20" s="496"/>
      <c r="B20" s="304" t="s">
        <v>960</v>
      </c>
      <c r="C20" s="304" t="s">
        <v>961</v>
      </c>
      <c r="D20" s="498"/>
    </row>
    <row r="21" spans="1:4" ht="13.8">
      <c r="A21" s="407">
        <v>1</v>
      </c>
      <c r="B21" s="408">
        <f>A21+1</f>
        <v>2</v>
      </c>
      <c r="C21" s="408">
        <f>B21+1</f>
        <v>3</v>
      </c>
      <c r="D21" s="409">
        <v>4</v>
      </c>
    </row>
    <row r="22" spans="1:4" ht="33" customHeight="1">
      <c r="A22" s="469" t="s">
        <v>575</v>
      </c>
      <c r="B22" s="470" t="s">
        <v>430</v>
      </c>
      <c r="C22" s="471" t="s">
        <v>584</v>
      </c>
      <c r="D22" s="472">
        <v>5714.8</v>
      </c>
    </row>
    <row r="23" spans="1:4" ht="13.8">
      <c r="A23" s="468" t="s">
        <v>143</v>
      </c>
      <c r="B23" s="450" t="s">
        <v>481</v>
      </c>
      <c r="C23" s="451" t="s">
        <v>584</v>
      </c>
      <c r="D23" s="452">
        <v>1800</v>
      </c>
    </row>
    <row r="24" spans="1:4" ht="27.6">
      <c r="A24" s="475" t="s">
        <v>482</v>
      </c>
      <c r="B24" s="465" t="s">
        <v>483</v>
      </c>
      <c r="C24" s="466" t="s">
        <v>584</v>
      </c>
      <c r="D24" s="467">
        <v>1800</v>
      </c>
    </row>
    <row r="25" spans="1:4" ht="13.8">
      <c r="A25" s="560" t="s">
        <v>105</v>
      </c>
      <c r="B25" s="456" t="s">
        <v>484</v>
      </c>
      <c r="C25" s="457" t="s">
        <v>584</v>
      </c>
      <c r="D25" s="458">
        <v>700</v>
      </c>
    </row>
    <row r="26" spans="1:4" ht="13.8">
      <c r="A26" s="410" t="s">
        <v>524</v>
      </c>
      <c r="B26" s="402" t="s">
        <v>484</v>
      </c>
      <c r="C26" s="403" t="s">
        <v>20</v>
      </c>
      <c r="D26" s="404">
        <v>700</v>
      </c>
    </row>
    <row r="27" spans="1:4" ht="27.6">
      <c r="A27" s="410" t="s">
        <v>36</v>
      </c>
      <c r="B27" s="402" t="s">
        <v>484</v>
      </c>
      <c r="C27" s="403" t="s">
        <v>19</v>
      </c>
      <c r="D27" s="404">
        <v>700</v>
      </c>
    </row>
    <row r="28" spans="1:4" ht="13.8">
      <c r="A28" s="560" t="s">
        <v>676</v>
      </c>
      <c r="B28" s="456" t="s">
        <v>677</v>
      </c>
      <c r="C28" s="457" t="s">
        <v>584</v>
      </c>
      <c r="D28" s="458">
        <v>1100</v>
      </c>
    </row>
    <row r="29" spans="1:4" ht="13.8">
      <c r="A29" s="410" t="s">
        <v>85</v>
      </c>
      <c r="B29" s="402" t="s">
        <v>677</v>
      </c>
      <c r="C29" s="403" t="s">
        <v>84</v>
      </c>
      <c r="D29" s="404">
        <v>1100</v>
      </c>
    </row>
    <row r="30" spans="1:4" ht="13.8">
      <c r="A30" s="410" t="s">
        <v>83</v>
      </c>
      <c r="B30" s="402" t="s">
        <v>677</v>
      </c>
      <c r="C30" s="403" t="s">
        <v>82</v>
      </c>
      <c r="D30" s="404">
        <v>1100</v>
      </c>
    </row>
    <row r="31" spans="1:4" ht="13.8">
      <c r="A31" s="468" t="s">
        <v>49</v>
      </c>
      <c r="B31" s="450" t="s">
        <v>431</v>
      </c>
      <c r="C31" s="451" t="s">
        <v>584</v>
      </c>
      <c r="D31" s="452">
        <v>3914.8</v>
      </c>
    </row>
    <row r="32" spans="1:4" ht="41.4">
      <c r="A32" s="475" t="s">
        <v>432</v>
      </c>
      <c r="B32" s="465" t="s">
        <v>433</v>
      </c>
      <c r="C32" s="466" t="s">
        <v>584</v>
      </c>
      <c r="D32" s="467">
        <v>3914.8</v>
      </c>
    </row>
    <row r="33" spans="1:4" ht="27.6">
      <c r="A33" s="560" t="s">
        <v>137</v>
      </c>
      <c r="B33" s="456" t="s">
        <v>441</v>
      </c>
      <c r="C33" s="457" t="s">
        <v>584</v>
      </c>
      <c r="D33" s="458">
        <v>313.60000000000002</v>
      </c>
    </row>
    <row r="34" spans="1:4" ht="13.8">
      <c r="A34" s="410" t="s">
        <v>524</v>
      </c>
      <c r="B34" s="402" t="s">
        <v>441</v>
      </c>
      <c r="C34" s="403" t="s">
        <v>20</v>
      </c>
      <c r="D34" s="404">
        <v>313.60000000000002</v>
      </c>
    </row>
    <row r="35" spans="1:4" ht="27.6">
      <c r="A35" s="410" t="s">
        <v>36</v>
      </c>
      <c r="B35" s="402" t="s">
        <v>441</v>
      </c>
      <c r="C35" s="403" t="s">
        <v>19</v>
      </c>
      <c r="D35" s="404">
        <v>313.60000000000002</v>
      </c>
    </row>
    <row r="36" spans="1:4" ht="13.8">
      <c r="A36" s="560" t="s">
        <v>103</v>
      </c>
      <c r="B36" s="456" t="s">
        <v>442</v>
      </c>
      <c r="C36" s="457" t="s">
        <v>584</v>
      </c>
      <c r="D36" s="458">
        <v>3601.2</v>
      </c>
    </row>
    <row r="37" spans="1:4" ht="41.4">
      <c r="A37" s="410" t="s">
        <v>34</v>
      </c>
      <c r="B37" s="402" t="s">
        <v>442</v>
      </c>
      <c r="C37" s="403" t="s">
        <v>33</v>
      </c>
      <c r="D37" s="404">
        <v>2954.8</v>
      </c>
    </row>
    <row r="38" spans="1:4" ht="13.8">
      <c r="A38" s="410" t="s">
        <v>32</v>
      </c>
      <c r="B38" s="402" t="s">
        <v>442</v>
      </c>
      <c r="C38" s="403" t="s">
        <v>31</v>
      </c>
      <c r="D38" s="404">
        <v>2954.8</v>
      </c>
    </row>
    <row r="39" spans="1:4" ht="13.8">
      <c r="A39" s="410" t="s">
        <v>524</v>
      </c>
      <c r="B39" s="402" t="s">
        <v>442</v>
      </c>
      <c r="C39" s="403" t="s">
        <v>20</v>
      </c>
      <c r="D39" s="404">
        <v>636.4</v>
      </c>
    </row>
    <row r="40" spans="1:4" ht="27.6">
      <c r="A40" s="410" t="s">
        <v>36</v>
      </c>
      <c r="B40" s="402" t="s">
        <v>442</v>
      </c>
      <c r="C40" s="403" t="s">
        <v>19</v>
      </c>
      <c r="D40" s="404">
        <v>636.4</v>
      </c>
    </row>
    <row r="41" spans="1:4" ht="13.8">
      <c r="A41" s="410" t="s">
        <v>30</v>
      </c>
      <c r="B41" s="402" t="s">
        <v>442</v>
      </c>
      <c r="C41" s="403" t="s">
        <v>4</v>
      </c>
      <c r="D41" s="404">
        <v>10</v>
      </c>
    </row>
    <row r="42" spans="1:4" ht="13.8">
      <c r="A42" s="410" t="s">
        <v>29</v>
      </c>
      <c r="B42" s="402" t="s">
        <v>442</v>
      </c>
      <c r="C42" s="403" t="s">
        <v>28</v>
      </c>
      <c r="D42" s="404">
        <v>10</v>
      </c>
    </row>
    <row r="43" spans="1:4" ht="13.8">
      <c r="A43" s="469" t="s">
        <v>949</v>
      </c>
      <c r="B43" s="470" t="s">
        <v>469</v>
      </c>
      <c r="C43" s="471" t="s">
        <v>584</v>
      </c>
      <c r="D43" s="472">
        <v>59728.3</v>
      </c>
    </row>
    <row r="44" spans="1:4" ht="13.8">
      <c r="A44" s="468" t="s">
        <v>139</v>
      </c>
      <c r="B44" s="450" t="s">
        <v>470</v>
      </c>
      <c r="C44" s="451" t="s">
        <v>584</v>
      </c>
      <c r="D44" s="452">
        <v>6900</v>
      </c>
    </row>
    <row r="45" spans="1:4" ht="41.4">
      <c r="A45" s="475" t="s">
        <v>471</v>
      </c>
      <c r="B45" s="465" t="s">
        <v>472</v>
      </c>
      <c r="C45" s="466" t="s">
        <v>584</v>
      </c>
      <c r="D45" s="467">
        <v>6900</v>
      </c>
    </row>
    <row r="46" spans="1:4" ht="27.6">
      <c r="A46" s="560" t="s">
        <v>140</v>
      </c>
      <c r="B46" s="456" t="s">
        <v>473</v>
      </c>
      <c r="C46" s="457" t="s">
        <v>584</v>
      </c>
      <c r="D46" s="458">
        <v>6000</v>
      </c>
    </row>
    <row r="47" spans="1:4" ht="13.8">
      <c r="A47" s="410" t="s">
        <v>18</v>
      </c>
      <c r="B47" s="402" t="s">
        <v>473</v>
      </c>
      <c r="C47" s="403" t="s">
        <v>17</v>
      </c>
      <c r="D47" s="404">
        <v>6000</v>
      </c>
    </row>
    <row r="48" spans="1:4" ht="13.8">
      <c r="A48" s="410" t="s">
        <v>16</v>
      </c>
      <c r="B48" s="402" t="s">
        <v>473</v>
      </c>
      <c r="C48" s="403" t="s">
        <v>15</v>
      </c>
      <c r="D48" s="404">
        <v>6000</v>
      </c>
    </row>
    <row r="49" spans="1:4" ht="27.6">
      <c r="A49" s="560" t="s">
        <v>1060</v>
      </c>
      <c r="B49" s="456" t="s">
        <v>1061</v>
      </c>
      <c r="C49" s="457" t="s">
        <v>584</v>
      </c>
      <c r="D49" s="458">
        <v>900</v>
      </c>
    </row>
    <row r="50" spans="1:4" ht="13.8">
      <c r="A50" s="410" t="s">
        <v>18</v>
      </c>
      <c r="B50" s="402" t="s">
        <v>1061</v>
      </c>
      <c r="C50" s="403" t="s">
        <v>17</v>
      </c>
      <c r="D50" s="404">
        <v>900</v>
      </c>
    </row>
    <row r="51" spans="1:4" ht="13.8">
      <c r="A51" s="410" t="s">
        <v>16</v>
      </c>
      <c r="B51" s="402" t="s">
        <v>1061</v>
      </c>
      <c r="C51" s="403" t="s">
        <v>15</v>
      </c>
      <c r="D51" s="404">
        <v>900</v>
      </c>
    </row>
    <row r="52" spans="1:4" ht="27.6">
      <c r="A52" s="468" t="s">
        <v>653</v>
      </c>
      <c r="B52" s="450" t="s">
        <v>650</v>
      </c>
      <c r="C52" s="451" t="s">
        <v>584</v>
      </c>
      <c r="D52" s="452">
        <v>13208.3</v>
      </c>
    </row>
    <row r="53" spans="1:4" ht="27.6">
      <c r="A53" s="475" t="s">
        <v>654</v>
      </c>
      <c r="B53" s="465" t="s">
        <v>950</v>
      </c>
      <c r="C53" s="466" t="s">
        <v>584</v>
      </c>
      <c r="D53" s="467">
        <v>2500</v>
      </c>
    </row>
    <row r="54" spans="1:4" ht="13.8">
      <c r="A54" s="560" t="s">
        <v>682</v>
      </c>
      <c r="B54" s="456" t="s">
        <v>652</v>
      </c>
      <c r="C54" s="457" t="s">
        <v>584</v>
      </c>
      <c r="D54" s="458">
        <v>2500</v>
      </c>
    </row>
    <row r="55" spans="1:4" ht="13.8">
      <c r="A55" s="410" t="s">
        <v>524</v>
      </c>
      <c r="B55" s="402" t="s">
        <v>652</v>
      </c>
      <c r="C55" s="403" t="s">
        <v>20</v>
      </c>
      <c r="D55" s="404">
        <v>2500</v>
      </c>
    </row>
    <row r="56" spans="1:4" ht="27.6">
      <c r="A56" s="410" t="s">
        <v>36</v>
      </c>
      <c r="B56" s="402" t="s">
        <v>652</v>
      </c>
      <c r="C56" s="403" t="s">
        <v>19</v>
      </c>
      <c r="D56" s="404">
        <v>2500</v>
      </c>
    </row>
    <row r="57" spans="1:4" ht="13.8">
      <c r="A57" s="475" t="s">
        <v>1101</v>
      </c>
      <c r="B57" s="465" t="s">
        <v>1099</v>
      </c>
      <c r="C57" s="466" t="s">
        <v>584</v>
      </c>
      <c r="D57" s="467">
        <v>10708.3</v>
      </c>
    </row>
    <row r="58" spans="1:4" ht="27.6">
      <c r="A58" s="560" t="s">
        <v>1102</v>
      </c>
      <c r="B58" s="456" t="s">
        <v>1100</v>
      </c>
      <c r="C58" s="457" t="s">
        <v>584</v>
      </c>
      <c r="D58" s="458">
        <v>10708.3</v>
      </c>
    </row>
    <row r="59" spans="1:4" ht="13.8">
      <c r="A59" s="410" t="s">
        <v>85</v>
      </c>
      <c r="B59" s="402" t="s">
        <v>1100</v>
      </c>
      <c r="C59" s="403" t="s">
        <v>84</v>
      </c>
      <c r="D59" s="404">
        <v>10708.3</v>
      </c>
    </row>
    <row r="60" spans="1:4" ht="13.8">
      <c r="A60" s="410" t="s">
        <v>83</v>
      </c>
      <c r="B60" s="402" t="s">
        <v>1100</v>
      </c>
      <c r="C60" s="403" t="s">
        <v>82</v>
      </c>
      <c r="D60" s="404">
        <v>10708.3</v>
      </c>
    </row>
    <row r="61" spans="1:4" ht="27.6">
      <c r="A61" s="468" t="s">
        <v>147</v>
      </c>
      <c r="B61" s="450" t="s">
        <v>479</v>
      </c>
      <c r="C61" s="451" t="s">
        <v>584</v>
      </c>
      <c r="D61" s="452">
        <v>35166</v>
      </c>
    </row>
    <row r="62" spans="1:4" ht="55.2">
      <c r="A62" s="475" t="s">
        <v>588</v>
      </c>
      <c r="B62" s="465" t="s">
        <v>480</v>
      </c>
      <c r="C62" s="466" t="s">
        <v>584</v>
      </c>
      <c r="D62" s="467">
        <v>35166</v>
      </c>
    </row>
    <row r="63" spans="1:4" ht="41.4">
      <c r="A63" s="560" t="s">
        <v>522</v>
      </c>
      <c r="B63" s="456" t="s">
        <v>518</v>
      </c>
      <c r="C63" s="457" t="s">
        <v>584</v>
      </c>
      <c r="D63" s="458">
        <v>35166</v>
      </c>
    </row>
    <row r="64" spans="1:4" ht="13.8">
      <c r="A64" s="410" t="s">
        <v>18</v>
      </c>
      <c r="B64" s="402" t="s">
        <v>518</v>
      </c>
      <c r="C64" s="403" t="s">
        <v>17</v>
      </c>
      <c r="D64" s="404">
        <v>35166</v>
      </c>
    </row>
    <row r="65" spans="1:4" ht="13.8">
      <c r="A65" s="410" t="s">
        <v>16</v>
      </c>
      <c r="B65" s="402" t="s">
        <v>518</v>
      </c>
      <c r="C65" s="403" t="s">
        <v>15</v>
      </c>
      <c r="D65" s="404">
        <v>35166</v>
      </c>
    </row>
    <row r="66" spans="1:4" ht="27.6">
      <c r="A66" s="468" t="s">
        <v>1062</v>
      </c>
      <c r="B66" s="450" t="s">
        <v>1063</v>
      </c>
      <c r="C66" s="451" t="s">
        <v>584</v>
      </c>
      <c r="D66" s="452">
        <v>1954</v>
      </c>
    </row>
    <row r="67" spans="1:4" ht="55.2">
      <c r="A67" s="475" t="s">
        <v>1064</v>
      </c>
      <c r="B67" s="465" t="s">
        <v>1065</v>
      </c>
      <c r="C67" s="466" t="s">
        <v>584</v>
      </c>
      <c r="D67" s="467">
        <v>1954</v>
      </c>
    </row>
    <row r="68" spans="1:4" ht="55.2">
      <c r="A68" s="560" t="s">
        <v>1066</v>
      </c>
      <c r="B68" s="456" t="s">
        <v>1067</v>
      </c>
      <c r="C68" s="457" t="s">
        <v>584</v>
      </c>
      <c r="D68" s="458">
        <v>1954</v>
      </c>
    </row>
    <row r="69" spans="1:4" ht="13.8">
      <c r="A69" s="410" t="s">
        <v>18</v>
      </c>
      <c r="B69" s="402" t="s">
        <v>1067</v>
      </c>
      <c r="C69" s="403" t="s">
        <v>17</v>
      </c>
      <c r="D69" s="404">
        <v>1954</v>
      </c>
    </row>
    <row r="70" spans="1:4" ht="13.8">
      <c r="A70" s="410" t="s">
        <v>16</v>
      </c>
      <c r="B70" s="402" t="s">
        <v>1067</v>
      </c>
      <c r="C70" s="403" t="s">
        <v>15</v>
      </c>
      <c r="D70" s="404">
        <v>1954</v>
      </c>
    </row>
    <row r="71" spans="1:4" ht="27.6">
      <c r="A71" s="468" t="s">
        <v>1032</v>
      </c>
      <c r="B71" s="450" t="s">
        <v>660</v>
      </c>
      <c r="C71" s="451" t="s">
        <v>584</v>
      </c>
      <c r="D71" s="452">
        <v>2500</v>
      </c>
    </row>
    <row r="72" spans="1:4" ht="41.4">
      <c r="A72" s="475" t="s">
        <v>963</v>
      </c>
      <c r="B72" s="465" t="s">
        <v>661</v>
      </c>
      <c r="C72" s="466" t="s">
        <v>584</v>
      </c>
      <c r="D72" s="467">
        <v>2500</v>
      </c>
    </row>
    <row r="73" spans="1:4" ht="41.4">
      <c r="A73" s="560" t="s">
        <v>964</v>
      </c>
      <c r="B73" s="456" t="s">
        <v>662</v>
      </c>
      <c r="C73" s="457" t="s">
        <v>584</v>
      </c>
      <c r="D73" s="458">
        <v>2500</v>
      </c>
    </row>
    <row r="74" spans="1:4" ht="13.8">
      <c r="A74" s="410" t="s">
        <v>85</v>
      </c>
      <c r="B74" s="402" t="s">
        <v>662</v>
      </c>
      <c r="C74" s="403" t="s">
        <v>84</v>
      </c>
      <c r="D74" s="404">
        <v>2500</v>
      </c>
    </row>
    <row r="75" spans="1:4" ht="13.8">
      <c r="A75" s="410" t="s">
        <v>83</v>
      </c>
      <c r="B75" s="402" t="s">
        <v>662</v>
      </c>
      <c r="C75" s="403" t="s">
        <v>82</v>
      </c>
      <c r="D75" s="404">
        <v>2500</v>
      </c>
    </row>
    <row r="76" spans="1:4" ht="27.6">
      <c r="A76" s="469" t="s">
        <v>67</v>
      </c>
      <c r="B76" s="470" t="s">
        <v>275</v>
      </c>
      <c r="C76" s="471" t="s">
        <v>584</v>
      </c>
      <c r="D76" s="472">
        <v>100044.3</v>
      </c>
    </row>
    <row r="77" spans="1:4" ht="13.8">
      <c r="A77" s="468" t="s">
        <v>109</v>
      </c>
      <c r="B77" s="450" t="s">
        <v>276</v>
      </c>
      <c r="C77" s="451" t="s">
        <v>584</v>
      </c>
      <c r="D77" s="452">
        <v>27900</v>
      </c>
    </row>
    <row r="78" spans="1:4" ht="41.4">
      <c r="A78" s="475" t="s">
        <v>1124</v>
      </c>
      <c r="B78" s="465" t="s">
        <v>277</v>
      </c>
      <c r="C78" s="466" t="s">
        <v>584</v>
      </c>
      <c r="D78" s="467">
        <v>27900</v>
      </c>
    </row>
    <row r="79" spans="1:4" ht="41.4">
      <c r="A79" s="560" t="s">
        <v>278</v>
      </c>
      <c r="B79" s="456" t="s">
        <v>279</v>
      </c>
      <c r="C79" s="457" t="s">
        <v>584</v>
      </c>
      <c r="D79" s="458">
        <v>27900</v>
      </c>
    </row>
    <row r="80" spans="1:4" ht="13.8">
      <c r="A80" s="410" t="s">
        <v>524</v>
      </c>
      <c r="B80" s="402" t="s">
        <v>279</v>
      </c>
      <c r="C80" s="403" t="s">
        <v>20</v>
      </c>
      <c r="D80" s="404">
        <v>27900</v>
      </c>
    </row>
    <row r="81" spans="1:4" ht="27.6">
      <c r="A81" s="410" t="s">
        <v>36</v>
      </c>
      <c r="B81" s="402" t="s">
        <v>279</v>
      </c>
      <c r="C81" s="403" t="s">
        <v>19</v>
      </c>
      <c r="D81" s="404">
        <v>27900</v>
      </c>
    </row>
    <row r="82" spans="1:4" ht="13.8">
      <c r="A82" s="468" t="s">
        <v>66</v>
      </c>
      <c r="B82" s="450" t="s">
        <v>387</v>
      </c>
      <c r="C82" s="451" t="s">
        <v>584</v>
      </c>
      <c r="D82" s="452">
        <v>1090</v>
      </c>
    </row>
    <row r="83" spans="1:4" ht="27.6">
      <c r="A83" s="475" t="s">
        <v>693</v>
      </c>
      <c r="B83" s="465" t="s">
        <v>692</v>
      </c>
      <c r="C83" s="466" t="s">
        <v>584</v>
      </c>
      <c r="D83" s="467">
        <v>20</v>
      </c>
    </row>
    <row r="84" spans="1:4" ht="13.8">
      <c r="A84" s="560" t="s">
        <v>695</v>
      </c>
      <c r="B84" s="456" t="s">
        <v>694</v>
      </c>
      <c r="C84" s="457" t="s">
        <v>584</v>
      </c>
      <c r="D84" s="458">
        <v>20</v>
      </c>
    </row>
    <row r="85" spans="1:4" ht="13.8">
      <c r="A85" s="410" t="s">
        <v>524</v>
      </c>
      <c r="B85" s="402" t="s">
        <v>694</v>
      </c>
      <c r="C85" s="403" t="s">
        <v>20</v>
      </c>
      <c r="D85" s="404">
        <v>20</v>
      </c>
    </row>
    <row r="86" spans="1:4" ht="27.6">
      <c r="A86" s="410" t="s">
        <v>36</v>
      </c>
      <c r="B86" s="402" t="s">
        <v>694</v>
      </c>
      <c r="C86" s="403" t="s">
        <v>19</v>
      </c>
      <c r="D86" s="404">
        <v>20</v>
      </c>
    </row>
    <row r="87" spans="1:4" ht="27.6">
      <c r="A87" s="475" t="s">
        <v>498</v>
      </c>
      <c r="B87" s="465" t="s">
        <v>388</v>
      </c>
      <c r="C87" s="466" t="s">
        <v>584</v>
      </c>
      <c r="D87" s="467">
        <v>400</v>
      </c>
    </row>
    <row r="88" spans="1:4" ht="13.8">
      <c r="A88" s="560" t="s">
        <v>389</v>
      </c>
      <c r="B88" s="456" t="s">
        <v>390</v>
      </c>
      <c r="C88" s="457" t="s">
        <v>584</v>
      </c>
      <c r="D88" s="458">
        <v>400</v>
      </c>
    </row>
    <row r="89" spans="1:4" ht="27.6">
      <c r="A89" s="410" t="s">
        <v>27</v>
      </c>
      <c r="B89" s="402" t="s">
        <v>390</v>
      </c>
      <c r="C89" s="403" t="s">
        <v>5</v>
      </c>
      <c r="D89" s="404">
        <v>400</v>
      </c>
    </row>
    <row r="90" spans="1:4" ht="13.8">
      <c r="A90" s="410" t="s">
        <v>26</v>
      </c>
      <c r="B90" s="402" t="s">
        <v>390</v>
      </c>
      <c r="C90" s="403" t="s">
        <v>6</v>
      </c>
      <c r="D90" s="404">
        <v>366</v>
      </c>
    </row>
    <row r="91" spans="1:4" ht="13.8">
      <c r="A91" s="410" t="s">
        <v>41</v>
      </c>
      <c r="B91" s="402" t="s">
        <v>390</v>
      </c>
      <c r="C91" s="403" t="s">
        <v>40</v>
      </c>
      <c r="D91" s="404">
        <v>34</v>
      </c>
    </row>
    <row r="92" spans="1:4" ht="41.4">
      <c r="A92" s="475" t="s">
        <v>391</v>
      </c>
      <c r="B92" s="465" t="s">
        <v>392</v>
      </c>
      <c r="C92" s="466" t="s">
        <v>584</v>
      </c>
      <c r="D92" s="467">
        <v>670</v>
      </c>
    </row>
    <row r="93" spans="1:4" ht="13.8">
      <c r="A93" s="560" t="s">
        <v>393</v>
      </c>
      <c r="B93" s="456" t="s">
        <v>394</v>
      </c>
      <c r="C93" s="457" t="s">
        <v>584</v>
      </c>
      <c r="D93" s="458">
        <v>670</v>
      </c>
    </row>
    <row r="94" spans="1:4" ht="13.8">
      <c r="A94" s="410" t="s">
        <v>524</v>
      </c>
      <c r="B94" s="402" t="s">
        <v>394</v>
      </c>
      <c r="C94" s="403" t="s">
        <v>20</v>
      </c>
      <c r="D94" s="404">
        <v>80</v>
      </c>
    </row>
    <row r="95" spans="1:4" ht="27.6">
      <c r="A95" s="410" t="s">
        <v>36</v>
      </c>
      <c r="B95" s="402" t="s">
        <v>394</v>
      </c>
      <c r="C95" s="403" t="s">
        <v>19</v>
      </c>
      <c r="D95" s="404">
        <v>80</v>
      </c>
    </row>
    <row r="96" spans="1:4" ht="27.6">
      <c r="A96" s="410" t="s">
        <v>27</v>
      </c>
      <c r="B96" s="402" t="s">
        <v>394</v>
      </c>
      <c r="C96" s="403" t="s">
        <v>5</v>
      </c>
      <c r="D96" s="404">
        <v>590</v>
      </c>
    </row>
    <row r="97" spans="1:4" ht="13.8">
      <c r="A97" s="410" t="s">
        <v>26</v>
      </c>
      <c r="B97" s="402" t="s">
        <v>394</v>
      </c>
      <c r="C97" s="403" t="s">
        <v>6</v>
      </c>
      <c r="D97" s="404">
        <v>456.9</v>
      </c>
    </row>
    <row r="98" spans="1:4" ht="13.8">
      <c r="A98" s="410" t="s">
        <v>41</v>
      </c>
      <c r="B98" s="402" t="s">
        <v>394</v>
      </c>
      <c r="C98" s="403" t="s">
        <v>40</v>
      </c>
      <c r="D98" s="404">
        <v>133.1</v>
      </c>
    </row>
    <row r="99" spans="1:4" ht="13.8">
      <c r="A99" s="468" t="s">
        <v>111</v>
      </c>
      <c r="B99" s="450" t="s">
        <v>283</v>
      </c>
      <c r="C99" s="451" t="s">
        <v>584</v>
      </c>
      <c r="D99" s="452">
        <v>70054.3</v>
      </c>
    </row>
    <row r="100" spans="1:4" ht="27.6">
      <c r="A100" s="475" t="s">
        <v>284</v>
      </c>
      <c r="B100" s="465" t="s">
        <v>285</v>
      </c>
      <c r="C100" s="466" t="s">
        <v>584</v>
      </c>
      <c r="D100" s="467">
        <v>31410</v>
      </c>
    </row>
    <row r="101" spans="1:4" ht="27.6">
      <c r="A101" s="560" t="s">
        <v>1049</v>
      </c>
      <c r="B101" s="456" t="s">
        <v>1050</v>
      </c>
      <c r="C101" s="457" t="s">
        <v>584</v>
      </c>
      <c r="D101" s="458">
        <v>2700</v>
      </c>
    </row>
    <row r="102" spans="1:4" ht="13.8">
      <c r="A102" s="410" t="s">
        <v>524</v>
      </c>
      <c r="B102" s="402" t="s">
        <v>1050</v>
      </c>
      <c r="C102" s="403" t="s">
        <v>20</v>
      </c>
      <c r="D102" s="404">
        <v>2700</v>
      </c>
    </row>
    <row r="103" spans="1:4" ht="27.6">
      <c r="A103" s="410" t="s">
        <v>36</v>
      </c>
      <c r="B103" s="402" t="s">
        <v>1050</v>
      </c>
      <c r="C103" s="403" t="s">
        <v>19</v>
      </c>
      <c r="D103" s="404">
        <v>2700</v>
      </c>
    </row>
    <row r="104" spans="1:4" ht="13.8">
      <c r="A104" s="560" t="s">
        <v>286</v>
      </c>
      <c r="B104" s="456" t="s">
        <v>287</v>
      </c>
      <c r="C104" s="457" t="s">
        <v>584</v>
      </c>
      <c r="D104" s="458">
        <v>28710</v>
      </c>
    </row>
    <row r="105" spans="1:4" ht="13.8">
      <c r="A105" s="410" t="s">
        <v>524</v>
      </c>
      <c r="B105" s="402" t="s">
        <v>287</v>
      </c>
      <c r="C105" s="403" t="s">
        <v>20</v>
      </c>
      <c r="D105" s="404">
        <v>28710</v>
      </c>
    </row>
    <row r="106" spans="1:4" ht="27.6">
      <c r="A106" s="410" t="s">
        <v>36</v>
      </c>
      <c r="B106" s="402" t="s">
        <v>287</v>
      </c>
      <c r="C106" s="403" t="s">
        <v>19</v>
      </c>
      <c r="D106" s="404">
        <v>28710</v>
      </c>
    </row>
    <row r="107" spans="1:4" ht="41.4">
      <c r="A107" s="475" t="s">
        <v>288</v>
      </c>
      <c r="B107" s="465" t="s">
        <v>289</v>
      </c>
      <c r="C107" s="466" t="s">
        <v>584</v>
      </c>
      <c r="D107" s="467">
        <v>38644.300000000003</v>
      </c>
    </row>
    <row r="108" spans="1:4" ht="27.6">
      <c r="A108" s="560" t="s">
        <v>1051</v>
      </c>
      <c r="B108" s="456" t="s">
        <v>1052</v>
      </c>
      <c r="C108" s="457" t="s">
        <v>584</v>
      </c>
      <c r="D108" s="458">
        <v>8054.3</v>
      </c>
    </row>
    <row r="109" spans="1:4" ht="13.8">
      <c r="A109" s="410" t="s">
        <v>524</v>
      </c>
      <c r="B109" s="402" t="s">
        <v>1052</v>
      </c>
      <c r="C109" s="403" t="s">
        <v>20</v>
      </c>
      <c r="D109" s="404">
        <v>8054.3</v>
      </c>
    </row>
    <row r="110" spans="1:4" ht="27.6">
      <c r="A110" s="410" t="s">
        <v>36</v>
      </c>
      <c r="B110" s="402" t="s">
        <v>1052</v>
      </c>
      <c r="C110" s="403" t="s">
        <v>19</v>
      </c>
      <c r="D110" s="404">
        <v>8054.3</v>
      </c>
    </row>
    <row r="111" spans="1:4" ht="13.8">
      <c r="A111" s="560" t="s">
        <v>112</v>
      </c>
      <c r="B111" s="456" t="s">
        <v>290</v>
      </c>
      <c r="C111" s="457" t="s">
        <v>584</v>
      </c>
      <c r="D111" s="458">
        <v>29090</v>
      </c>
    </row>
    <row r="112" spans="1:4" ht="13.8">
      <c r="A112" s="410" t="s">
        <v>524</v>
      </c>
      <c r="B112" s="402" t="s">
        <v>290</v>
      </c>
      <c r="C112" s="403" t="s">
        <v>20</v>
      </c>
      <c r="D112" s="404">
        <v>29090</v>
      </c>
    </row>
    <row r="113" spans="1:4" ht="27.6">
      <c r="A113" s="410" t="s">
        <v>36</v>
      </c>
      <c r="B113" s="402" t="s">
        <v>290</v>
      </c>
      <c r="C113" s="403" t="s">
        <v>19</v>
      </c>
      <c r="D113" s="404">
        <v>29090</v>
      </c>
    </row>
    <row r="114" spans="1:4" ht="41.4">
      <c r="A114" s="560" t="s">
        <v>545</v>
      </c>
      <c r="B114" s="456" t="s">
        <v>546</v>
      </c>
      <c r="C114" s="457" t="s">
        <v>584</v>
      </c>
      <c r="D114" s="458">
        <v>1485</v>
      </c>
    </row>
    <row r="115" spans="1:4" ht="13.8">
      <c r="A115" s="410" t="s">
        <v>524</v>
      </c>
      <c r="B115" s="402" t="s">
        <v>546</v>
      </c>
      <c r="C115" s="403" t="s">
        <v>20</v>
      </c>
      <c r="D115" s="404">
        <v>1485</v>
      </c>
    </row>
    <row r="116" spans="1:4" ht="27.6">
      <c r="A116" s="410" t="s">
        <v>36</v>
      </c>
      <c r="B116" s="402" t="s">
        <v>546</v>
      </c>
      <c r="C116" s="403" t="s">
        <v>19</v>
      </c>
      <c r="D116" s="404">
        <v>1485</v>
      </c>
    </row>
    <row r="117" spans="1:4" ht="13.8">
      <c r="A117" s="560" t="s">
        <v>1053</v>
      </c>
      <c r="B117" s="456" t="s">
        <v>1054</v>
      </c>
      <c r="C117" s="457" t="s">
        <v>584</v>
      </c>
      <c r="D117" s="458">
        <v>15</v>
      </c>
    </row>
    <row r="118" spans="1:4" ht="13.8">
      <c r="A118" s="410" t="s">
        <v>524</v>
      </c>
      <c r="B118" s="402" t="s">
        <v>1054</v>
      </c>
      <c r="C118" s="403" t="s">
        <v>20</v>
      </c>
      <c r="D118" s="404">
        <v>15</v>
      </c>
    </row>
    <row r="119" spans="1:4" ht="27.6">
      <c r="A119" s="410" t="s">
        <v>36</v>
      </c>
      <c r="B119" s="402" t="s">
        <v>1054</v>
      </c>
      <c r="C119" s="403" t="s">
        <v>19</v>
      </c>
      <c r="D119" s="404">
        <v>15</v>
      </c>
    </row>
    <row r="120" spans="1:4" ht="13.8">
      <c r="A120" s="468" t="s">
        <v>113</v>
      </c>
      <c r="B120" s="450" t="s">
        <v>291</v>
      </c>
      <c r="C120" s="451" t="s">
        <v>584</v>
      </c>
      <c r="D120" s="452">
        <v>1000</v>
      </c>
    </row>
    <row r="121" spans="1:4" ht="27.6">
      <c r="A121" s="475" t="s">
        <v>292</v>
      </c>
      <c r="B121" s="465" t="s">
        <v>293</v>
      </c>
      <c r="C121" s="466" t="s">
        <v>584</v>
      </c>
      <c r="D121" s="467">
        <v>1000</v>
      </c>
    </row>
    <row r="122" spans="1:4" ht="13.8">
      <c r="A122" s="560" t="s">
        <v>605</v>
      </c>
      <c r="B122" s="456" t="s">
        <v>625</v>
      </c>
      <c r="C122" s="457" t="s">
        <v>584</v>
      </c>
      <c r="D122" s="458">
        <v>1000</v>
      </c>
    </row>
    <row r="123" spans="1:4" ht="13.8">
      <c r="A123" s="410" t="s">
        <v>524</v>
      </c>
      <c r="B123" s="402" t="s">
        <v>625</v>
      </c>
      <c r="C123" s="403" t="s">
        <v>20</v>
      </c>
      <c r="D123" s="404">
        <v>1000</v>
      </c>
    </row>
    <row r="124" spans="1:4" ht="27.6">
      <c r="A124" s="410" t="s">
        <v>36</v>
      </c>
      <c r="B124" s="402" t="s">
        <v>625</v>
      </c>
      <c r="C124" s="403" t="s">
        <v>19</v>
      </c>
      <c r="D124" s="404">
        <v>1000</v>
      </c>
    </row>
    <row r="125" spans="1:4" ht="27.6">
      <c r="A125" s="469" t="s">
        <v>44</v>
      </c>
      <c r="B125" s="470" t="s">
        <v>191</v>
      </c>
      <c r="C125" s="471" t="s">
        <v>584</v>
      </c>
      <c r="D125" s="472">
        <v>82302</v>
      </c>
    </row>
    <row r="126" spans="1:4" ht="13.8">
      <c r="A126" s="468" t="s">
        <v>65</v>
      </c>
      <c r="B126" s="450" t="s">
        <v>192</v>
      </c>
      <c r="C126" s="451" t="s">
        <v>584</v>
      </c>
      <c r="D126" s="452">
        <v>4709</v>
      </c>
    </row>
    <row r="127" spans="1:4" ht="41.4">
      <c r="A127" s="475" t="s">
        <v>193</v>
      </c>
      <c r="B127" s="465" t="s">
        <v>194</v>
      </c>
      <c r="C127" s="466" t="s">
        <v>584</v>
      </c>
      <c r="D127" s="467">
        <v>4009</v>
      </c>
    </row>
    <row r="128" spans="1:4" ht="13.8">
      <c r="A128" s="560" t="s">
        <v>234</v>
      </c>
      <c r="B128" s="456" t="s">
        <v>195</v>
      </c>
      <c r="C128" s="457" t="s">
        <v>584</v>
      </c>
      <c r="D128" s="458">
        <v>509</v>
      </c>
    </row>
    <row r="129" spans="1:4" ht="13.8">
      <c r="A129" s="410" t="s">
        <v>524</v>
      </c>
      <c r="B129" s="402" t="s">
        <v>195</v>
      </c>
      <c r="C129" s="403" t="s">
        <v>20</v>
      </c>
      <c r="D129" s="404">
        <v>509</v>
      </c>
    </row>
    <row r="130" spans="1:4" ht="27.6">
      <c r="A130" s="410" t="s">
        <v>36</v>
      </c>
      <c r="B130" s="402" t="s">
        <v>195</v>
      </c>
      <c r="C130" s="403" t="s">
        <v>19</v>
      </c>
      <c r="D130" s="404">
        <v>509</v>
      </c>
    </row>
    <row r="131" spans="1:4" ht="13.8">
      <c r="A131" s="560" t="s">
        <v>495</v>
      </c>
      <c r="B131" s="456" t="s">
        <v>395</v>
      </c>
      <c r="C131" s="457" t="s">
        <v>584</v>
      </c>
      <c r="D131" s="458">
        <v>3500</v>
      </c>
    </row>
    <row r="132" spans="1:4" ht="13.8">
      <c r="A132" s="410" t="s">
        <v>524</v>
      </c>
      <c r="B132" s="402" t="s">
        <v>395</v>
      </c>
      <c r="C132" s="403" t="s">
        <v>20</v>
      </c>
      <c r="D132" s="404">
        <v>500</v>
      </c>
    </row>
    <row r="133" spans="1:4" ht="27.6">
      <c r="A133" s="410" t="s">
        <v>36</v>
      </c>
      <c r="B133" s="402" t="s">
        <v>395</v>
      </c>
      <c r="C133" s="403" t="s">
        <v>19</v>
      </c>
      <c r="D133" s="404">
        <v>500</v>
      </c>
    </row>
    <row r="134" spans="1:4" ht="27.6">
      <c r="A134" s="410" t="s">
        <v>27</v>
      </c>
      <c r="B134" s="402" t="s">
        <v>395</v>
      </c>
      <c r="C134" s="403" t="s">
        <v>5</v>
      </c>
      <c r="D134" s="404">
        <v>3000</v>
      </c>
    </row>
    <row r="135" spans="1:4" ht="13.8">
      <c r="A135" s="410" t="s">
        <v>26</v>
      </c>
      <c r="B135" s="402" t="s">
        <v>395</v>
      </c>
      <c r="C135" s="403" t="s">
        <v>6</v>
      </c>
      <c r="D135" s="404">
        <v>3000</v>
      </c>
    </row>
    <row r="136" spans="1:4" ht="27.6">
      <c r="A136" s="475" t="s">
        <v>396</v>
      </c>
      <c r="B136" s="465" t="s">
        <v>397</v>
      </c>
      <c r="C136" s="466" t="s">
        <v>584</v>
      </c>
      <c r="D136" s="467">
        <v>700</v>
      </c>
    </row>
    <row r="137" spans="1:4" ht="13.8">
      <c r="A137" s="560" t="s">
        <v>100</v>
      </c>
      <c r="B137" s="456" t="s">
        <v>398</v>
      </c>
      <c r="C137" s="457" t="s">
        <v>584</v>
      </c>
      <c r="D137" s="458">
        <v>300</v>
      </c>
    </row>
    <row r="138" spans="1:4" ht="13.8">
      <c r="A138" s="410" t="s">
        <v>524</v>
      </c>
      <c r="B138" s="402" t="s">
        <v>398</v>
      </c>
      <c r="C138" s="403" t="s">
        <v>20</v>
      </c>
      <c r="D138" s="404">
        <v>210</v>
      </c>
    </row>
    <row r="139" spans="1:4" ht="27.6">
      <c r="A139" s="410" t="s">
        <v>36</v>
      </c>
      <c r="B139" s="402" t="s">
        <v>398</v>
      </c>
      <c r="C139" s="403" t="s">
        <v>19</v>
      </c>
      <c r="D139" s="404">
        <v>210</v>
      </c>
    </row>
    <row r="140" spans="1:4" ht="27.6">
      <c r="A140" s="410" t="s">
        <v>27</v>
      </c>
      <c r="B140" s="402" t="s">
        <v>398</v>
      </c>
      <c r="C140" s="403" t="s">
        <v>5</v>
      </c>
      <c r="D140" s="404">
        <v>90</v>
      </c>
    </row>
    <row r="141" spans="1:4" ht="13.8">
      <c r="A141" s="410" t="s">
        <v>26</v>
      </c>
      <c r="B141" s="402" t="s">
        <v>398</v>
      </c>
      <c r="C141" s="403" t="s">
        <v>6</v>
      </c>
      <c r="D141" s="404">
        <v>90</v>
      </c>
    </row>
    <row r="142" spans="1:4" ht="27.6">
      <c r="A142" s="560" t="s">
        <v>1059</v>
      </c>
      <c r="B142" s="456" t="s">
        <v>399</v>
      </c>
      <c r="C142" s="457" t="s">
        <v>584</v>
      </c>
      <c r="D142" s="458">
        <v>350</v>
      </c>
    </row>
    <row r="143" spans="1:4" ht="27.6">
      <c r="A143" s="410" t="s">
        <v>27</v>
      </c>
      <c r="B143" s="402" t="s">
        <v>399</v>
      </c>
      <c r="C143" s="403" t="s">
        <v>5</v>
      </c>
      <c r="D143" s="404">
        <v>350</v>
      </c>
    </row>
    <row r="144" spans="1:4" ht="13.8">
      <c r="A144" s="410" t="s">
        <v>26</v>
      </c>
      <c r="B144" s="402" t="s">
        <v>399</v>
      </c>
      <c r="C144" s="403" t="s">
        <v>6</v>
      </c>
      <c r="D144" s="404">
        <v>350</v>
      </c>
    </row>
    <row r="145" spans="1:4" ht="13.8">
      <c r="A145" s="560" t="s">
        <v>56</v>
      </c>
      <c r="B145" s="456" t="s">
        <v>451</v>
      </c>
      <c r="C145" s="457" t="s">
        <v>584</v>
      </c>
      <c r="D145" s="458">
        <v>50</v>
      </c>
    </row>
    <row r="146" spans="1:4" ht="27.6">
      <c r="A146" s="410" t="s">
        <v>27</v>
      </c>
      <c r="B146" s="402" t="s">
        <v>451</v>
      </c>
      <c r="C146" s="403" t="s">
        <v>5</v>
      </c>
      <c r="D146" s="404">
        <v>50</v>
      </c>
    </row>
    <row r="147" spans="1:4" ht="13.8">
      <c r="A147" s="410" t="s">
        <v>26</v>
      </c>
      <c r="B147" s="402" t="s">
        <v>451</v>
      </c>
      <c r="C147" s="403" t="s">
        <v>6</v>
      </c>
      <c r="D147" s="404">
        <v>50</v>
      </c>
    </row>
    <row r="148" spans="1:4" ht="27.6">
      <c r="A148" s="468" t="s">
        <v>188</v>
      </c>
      <c r="B148" s="450" t="s">
        <v>443</v>
      </c>
      <c r="C148" s="451" t="s">
        <v>584</v>
      </c>
      <c r="D148" s="452">
        <v>8056</v>
      </c>
    </row>
    <row r="149" spans="1:4" ht="27.6">
      <c r="A149" s="475" t="s">
        <v>508</v>
      </c>
      <c r="B149" s="465" t="s">
        <v>537</v>
      </c>
      <c r="C149" s="466" t="s">
        <v>584</v>
      </c>
      <c r="D149" s="467">
        <v>8056</v>
      </c>
    </row>
    <row r="150" spans="1:4" ht="13.8">
      <c r="A150" s="560" t="s">
        <v>1007</v>
      </c>
      <c r="B150" s="456" t="s">
        <v>1008</v>
      </c>
      <c r="C150" s="457" t="s">
        <v>584</v>
      </c>
      <c r="D150" s="458">
        <v>3156</v>
      </c>
    </row>
    <row r="151" spans="1:4" ht="13.8">
      <c r="A151" s="410" t="s">
        <v>524</v>
      </c>
      <c r="B151" s="402" t="s">
        <v>1008</v>
      </c>
      <c r="C151" s="403" t="s">
        <v>20</v>
      </c>
      <c r="D151" s="404">
        <v>2225.6</v>
      </c>
    </row>
    <row r="152" spans="1:4" ht="27.6">
      <c r="A152" s="410" t="s">
        <v>36</v>
      </c>
      <c r="B152" s="402" t="s">
        <v>1008</v>
      </c>
      <c r="C152" s="403" t="s">
        <v>19</v>
      </c>
      <c r="D152" s="404">
        <v>2225.6</v>
      </c>
    </row>
    <row r="153" spans="1:4" ht="13.8">
      <c r="A153" s="410" t="s">
        <v>30</v>
      </c>
      <c r="B153" s="402" t="s">
        <v>1008</v>
      </c>
      <c r="C153" s="403" t="s">
        <v>4</v>
      </c>
      <c r="D153" s="404">
        <v>930.4</v>
      </c>
    </row>
    <row r="154" spans="1:4" ht="13.8">
      <c r="A154" s="410" t="s">
        <v>88</v>
      </c>
      <c r="B154" s="402" t="s">
        <v>1008</v>
      </c>
      <c r="C154" s="403" t="s">
        <v>87</v>
      </c>
      <c r="D154" s="404">
        <v>930.4</v>
      </c>
    </row>
    <row r="155" spans="1:4" ht="13.8">
      <c r="A155" s="560" t="s">
        <v>538</v>
      </c>
      <c r="B155" s="456" t="s">
        <v>539</v>
      </c>
      <c r="C155" s="457" t="s">
        <v>584</v>
      </c>
      <c r="D155" s="458">
        <v>4900</v>
      </c>
    </row>
    <row r="156" spans="1:4" ht="13.8">
      <c r="A156" s="410" t="s">
        <v>30</v>
      </c>
      <c r="B156" s="402" t="s">
        <v>539</v>
      </c>
      <c r="C156" s="403" t="s">
        <v>4</v>
      </c>
      <c r="D156" s="404">
        <v>4900</v>
      </c>
    </row>
    <row r="157" spans="1:4" ht="13.8">
      <c r="A157" s="410" t="s">
        <v>88</v>
      </c>
      <c r="B157" s="402" t="s">
        <v>539</v>
      </c>
      <c r="C157" s="403" t="s">
        <v>87</v>
      </c>
      <c r="D157" s="404">
        <v>4900</v>
      </c>
    </row>
    <row r="158" spans="1:4" ht="27.6">
      <c r="A158" s="468" t="s">
        <v>106</v>
      </c>
      <c r="B158" s="450" t="s">
        <v>196</v>
      </c>
      <c r="C158" s="451" t="s">
        <v>584</v>
      </c>
      <c r="D158" s="452">
        <v>55416</v>
      </c>
    </row>
    <row r="159" spans="1:4" ht="55.2">
      <c r="A159" s="475" t="s">
        <v>510</v>
      </c>
      <c r="B159" s="465" t="s">
        <v>509</v>
      </c>
      <c r="C159" s="466" t="s">
        <v>584</v>
      </c>
      <c r="D159" s="467">
        <v>54676</v>
      </c>
    </row>
    <row r="160" spans="1:4" ht="13.8">
      <c r="A160" s="560" t="s">
        <v>136</v>
      </c>
      <c r="B160" s="456" t="s">
        <v>511</v>
      </c>
      <c r="C160" s="457" t="s">
        <v>584</v>
      </c>
      <c r="D160" s="458">
        <v>51308</v>
      </c>
    </row>
    <row r="161" spans="1:4" ht="13.8">
      <c r="A161" s="410" t="s">
        <v>524</v>
      </c>
      <c r="B161" s="402" t="s">
        <v>511</v>
      </c>
      <c r="C161" s="403" t="s">
        <v>20</v>
      </c>
      <c r="D161" s="404">
        <v>384.8</v>
      </c>
    </row>
    <row r="162" spans="1:4" ht="27.6">
      <c r="A162" s="410" t="s">
        <v>36</v>
      </c>
      <c r="B162" s="402" t="s">
        <v>511</v>
      </c>
      <c r="C162" s="403" t="s">
        <v>19</v>
      </c>
      <c r="D162" s="404">
        <v>384.8</v>
      </c>
    </row>
    <row r="163" spans="1:4" ht="13.8">
      <c r="A163" s="410" t="s">
        <v>18</v>
      </c>
      <c r="B163" s="402" t="s">
        <v>511</v>
      </c>
      <c r="C163" s="403" t="s">
        <v>17</v>
      </c>
      <c r="D163" s="404">
        <v>50923.199999999997</v>
      </c>
    </row>
    <row r="164" spans="1:4" ht="13.8">
      <c r="A164" s="410" t="s">
        <v>16</v>
      </c>
      <c r="B164" s="402" t="s">
        <v>511</v>
      </c>
      <c r="C164" s="403" t="s">
        <v>15</v>
      </c>
      <c r="D164" s="404">
        <v>50923.199999999997</v>
      </c>
    </row>
    <row r="165" spans="1:4" ht="27.6">
      <c r="A165" s="560" t="s">
        <v>107</v>
      </c>
      <c r="B165" s="456" t="s">
        <v>512</v>
      </c>
      <c r="C165" s="457" t="s">
        <v>584</v>
      </c>
      <c r="D165" s="458">
        <v>3368</v>
      </c>
    </row>
    <row r="166" spans="1:4" ht="41.4">
      <c r="A166" s="410" t="s">
        <v>34</v>
      </c>
      <c r="B166" s="402" t="s">
        <v>512</v>
      </c>
      <c r="C166" s="403" t="s">
        <v>33</v>
      </c>
      <c r="D166" s="404">
        <v>2775.1</v>
      </c>
    </row>
    <row r="167" spans="1:4" ht="13.8">
      <c r="A167" s="410" t="s">
        <v>38</v>
      </c>
      <c r="B167" s="402" t="s">
        <v>512</v>
      </c>
      <c r="C167" s="403" t="s">
        <v>37</v>
      </c>
      <c r="D167" s="404">
        <v>2775.1</v>
      </c>
    </row>
    <row r="168" spans="1:4" ht="13.8">
      <c r="A168" s="410" t="s">
        <v>524</v>
      </c>
      <c r="B168" s="402" t="s">
        <v>512</v>
      </c>
      <c r="C168" s="403" t="s">
        <v>20</v>
      </c>
      <c r="D168" s="404">
        <v>590.6</v>
      </c>
    </row>
    <row r="169" spans="1:4" ht="27.6">
      <c r="A169" s="410" t="s">
        <v>36</v>
      </c>
      <c r="B169" s="402" t="s">
        <v>512</v>
      </c>
      <c r="C169" s="403" t="s">
        <v>19</v>
      </c>
      <c r="D169" s="404">
        <v>590.6</v>
      </c>
    </row>
    <row r="170" spans="1:4" ht="13.8">
      <c r="A170" s="410" t="s">
        <v>30</v>
      </c>
      <c r="B170" s="402" t="s">
        <v>512</v>
      </c>
      <c r="C170" s="403" t="s">
        <v>4</v>
      </c>
      <c r="D170" s="404">
        <v>2.2999999999999998</v>
      </c>
    </row>
    <row r="171" spans="1:4" ht="13.8">
      <c r="A171" s="410" t="s">
        <v>29</v>
      </c>
      <c r="B171" s="402" t="s">
        <v>512</v>
      </c>
      <c r="C171" s="403" t="s">
        <v>28</v>
      </c>
      <c r="D171" s="404">
        <v>2.2999999999999998</v>
      </c>
    </row>
    <row r="172" spans="1:4" ht="41.4">
      <c r="A172" s="475" t="s">
        <v>474</v>
      </c>
      <c r="B172" s="465" t="s">
        <v>475</v>
      </c>
      <c r="C172" s="466" t="s">
        <v>584</v>
      </c>
      <c r="D172" s="467">
        <v>40</v>
      </c>
    </row>
    <row r="173" spans="1:4" ht="27.6">
      <c r="A173" s="560" t="s">
        <v>132</v>
      </c>
      <c r="B173" s="456" t="s">
        <v>476</v>
      </c>
      <c r="C173" s="457" t="s">
        <v>584</v>
      </c>
      <c r="D173" s="458">
        <v>40</v>
      </c>
    </row>
    <row r="174" spans="1:4" ht="13.8">
      <c r="A174" s="410" t="s">
        <v>524</v>
      </c>
      <c r="B174" s="402" t="s">
        <v>476</v>
      </c>
      <c r="C174" s="403" t="s">
        <v>20</v>
      </c>
      <c r="D174" s="404">
        <v>0.3</v>
      </c>
    </row>
    <row r="175" spans="1:4" ht="27.6">
      <c r="A175" s="410" t="s">
        <v>36</v>
      </c>
      <c r="B175" s="402" t="s">
        <v>476</v>
      </c>
      <c r="C175" s="403" t="s">
        <v>19</v>
      </c>
      <c r="D175" s="404">
        <v>0.3</v>
      </c>
    </row>
    <row r="176" spans="1:4" ht="13.8">
      <c r="A176" s="410" t="s">
        <v>18</v>
      </c>
      <c r="B176" s="402" t="s">
        <v>476</v>
      </c>
      <c r="C176" s="403" t="s">
        <v>17</v>
      </c>
      <c r="D176" s="404">
        <v>39.700000000000003</v>
      </c>
    </row>
    <row r="177" spans="1:4" ht="13.8">
      <c r="A177" s="410" t="s">
        <v>133</v>
      </c>
      <c r="B177" s="402" t="s">
        <v>476</v>
      </c>
      <c r="C177" s="403" t="s">
        <v>134</v>
      </c>
      <c r="D177" s="404">
        <v>39.700000000000003</v>
      </c>
    </row>
    <row r="178" spans="1:4" ht="55.2">
      <c r="A178" s="475" t="s">
        <v>197</v>
      </c>
      <c r="B178" s="465" t="s">
        <v>198</v>
      </c>
      <c r="C178" s="466" t="s">
        <v>584</v>
      </c>
      <c r="D178" s="467">
        <v>700</v>
      </c>
    </row>
    <row r="179" spans="1:4" ht="27.6">
      <c r="A179" s="560" t="s">
        <v>135</v>
      </c>
      <c r="B179" s="456" t="s">
        <v>477</v>
      </c>
      <c r="C179" s="457" t="s">
        <v>584</v>
      </c>
      <c r="D179" s="458">
        <v>700</v>
      </c>
    </row>
    <row r="180" spans="1:4" ht="13.8">
      <c r="A180" s="410" t="s">
        <v>524</v>
      </c>
      <c r="B180" s="402" t="s">
        <v>477</v>
      </c>
      <c r="C180" s="403" t="s">
        <v>20</v>
      </c>
      <c r="D180" s="404">
        <v>5.3</v>
      </c>
    </row>
    <row r="181" spans="1:4" ht="27.6">
      <c r="A181" s="410" t="s">
        <v>36</v>
      </c>
      <c r="B181" s="402" t="s">
        <v>477</v>
      </c>
      <c r="C181" s="403" t="s">
        <v>19</v>
      </c>
      <c r="D181" s="404">
        <v>5.3</v>
      </c>
    </row>
    <row r="182" spans="1:4" ht="13.8">
      <c r="A182" s="410" t="s">
        <v>18</v>
      </c>
      <c r="B182" s="402" t="s">
        <v>477</v>
      </c>
      <c r="C182" s="403" t="s">
        <v>17</v>
      </c>
      <c r="D182" s="404">
        <v>694.7</v>
      </c>
    </row>
    <row r="183" spans="1:4" ht="13.8">
      <c r="A183" s="410" t="s">
        <v>133</v>
      </c>
      <c r="B183" s="402" t="s">
        <v>477</v>
      </c>
      <c r="C183" s="403" t="s">
        <v>134</v>
      </c>
      <c r="D183" s="404">
        <v>694.7</v>
      </c>
    </row>
    <row r="184" spans="1:4" ht="27.6">
      <c r="A184" s="468" t="s">
        <v>562</v>
      </c>
      <c r="B184" s="450" t="s">
        <v>708</v>
      </c>
      <c r="C184" s="451" t="s">
        <v>584</v>
      </c>
      <c r="D184" s="452">
        <v>14121</v>
      </c>
    </row>
    <row r="185" spans="1:4" ht="27.6">
      <c r="A185" s="475" t="s">
        <v>696</v>
      </c>
      <c r="B185" s="465" t="s">
        <v>709</v>
      </c>
      <c r="C185" s="466" t="s">
        <v>584</v>
      </c>
      <c r="D185" s="467">
        <v>1100</v>
      </c>
    </row>
    <row r="186" spans="1:4" ht="41.4">
      <c r="A186" s="560" t="s">
        <v>626</v>
      </c>
      <c r="B186" s="456" t="s">
        <v>710</v>
      </c>
      <c r="C186" s="457" t="s">
        <v>584</v>
      </c>
      <c r="D186" s="458">
        <v>1100</v>
      </c>
    </row>
    <row r="187" spans="1:4" ht="13.8">
      <c r="A187" s="410" t="s">
        <v>18</v>
      </c>
      <c r="B187" s="402" t="s">
        <v>710</v>
      </c>
      <c r="C187" s="403" t="s">
        <v>17</v>
      </c>
      <c r="D187" s="404">
        <v>1100</v>
      </c>
    </row>
    <row r="188" spans="1:4" ht="13.8">
      <c r="A188" s="410" t="s">
        <v>133</v>
      </c>
      <c r="B188" s="402" t="s">
        <v>710</v>
      </c>
      <c r="C188" s="403" t="s">
        <v>134</v>
      </c>
      <c r="D188" s="404">
        <v>1100</v>
      </c>
    </row>
    <row r="189" spans="1:4" ht="27.6">
      <c r="A189" s="410" t="s">
        <v>955</v>
      </c>
      <c r="B189" s="402" t="s">
        <v>1068</v>
      </c>
      <c r="C189" s="403" t="s">
        <v>584</v>
      </c>
      <c r="D189" s="404">
        <v>13021</v>
      </c>
    </row>
    <row r="190" spans="1:4" ht="27.6">
      <c r="A190" s="560" t="s">
        <v>1069</v>
      </c>
      <c r="B190" s="456" t="s">
        <v>1070</v>
      </c>
      <c r="C190" s="457" t="s">
        <v>584</v>
      </c>
      <c r="D190" s="458">
        <v>13021</v>
      </c>
    </row>
    <row r="191" spans="1:4" ht="13.8">
      <c r="A191" s="410" t="s">
        <v>524</v>
      </c>
      <c r="B191" s="402" t="s">
        <v>1070</v>
      </c>
      <c r="C191" s="403" t="s">
        <v>20</v>
      </c>
      <c r="D191" s="404">
        <v>13021</v>
      </c>
    </row>
    <row r="192" spans="1:4" ht="27.6">
      <c r="A192" s="410" t="s">
        <v>36</v>
      </c>
      <c r="B192" s="402" t="s">
        <v>1070</v>
      </c>
      <c r="C192" s="403" t="s">
        <v>19</v>
      </c>
      <c r="D192" s="404">
        <v>13021</v>
      </c>
    </row>
    <row r="193" spans="1:4" ht="27.6">
      <c r="A193" s="469" t="s">
        <v>94</v>
      </c>
      <c r="B193" s="470" t="s">
        <v>400</v>
      </c>
      <c r="C193" s="471" t="s">
        <v>584</v>
      </c>
      <c r="D193" s="472">
        <v>74791.3</v>
      </c>
    </row>
    <row r="194" spans="1:4" ht="27.6">
      <c r="A194" s="468" t="s">
        <v>101</v>
      </c>
      <c r="B194" s="450" t="s">
        <v>452</v>
      </c>
      <c r="C194" s="451" t="s">
        <v>584</v>
      </c>
      <c r="D194" s="452">
        <v>35333.199999999997</v>
      </c>
    </row>
    <row r="195" spans="1:4" ht="27.6">
      <c r="A195" s="475" t="s">
        <v>578</v>
      </c>
      <c r="B195" s="465" t="s">
        <v>453</v>
      </c>
      <c r="C195" s="466" t="s">
        <v>584</v>
      </c>
      <c r="D195" s="467">
        <v>35333.199999999997</v>
      </c>
    </row>
    <row r="196" spans="1:4" ht="13.8">
      <c r="A196" s="560" t="s">
        <v>503</v>
      </c>
      <c r="B196" s="456" t="s">
        <v>454</v>
      </c>
      <c r="C196" s="457" t="s">
        <v>584</v>
      </c>
      <c r="D196" s="458">
        <v>28438.3</v>
      </c>
    </row>
    <row r="197" spans="1:4" ht="27.6">
      <c r="A197" s="410" t="s">
        <v>27</v>
      </c>
      <c r="B197" s="402" t="s">
        <v>454</v>
      </c>
      <c r="C197" s="403" t="s">
        <v>5</v>
      </c>
      <c r="D197" s="404">
        <v>28438.3</v>
      </c>
    </row>
    <row r="198" spans="1:4" ht="13.8">
      <c r="A198" s="410" t="s">
        <v>26</v>
      </c>
      <c r="B198" s="402" t="s">
        <v>454</v>
      </c>
      <c r="C198" s="403" t="s">
        <v>6</v>
      </c>
      <c r="D198" s="404">
        <v>28438.3</v>
      </c>
    </row>
    <row r="199" spans="1:4" ht="13.8">
      <c r="A199" s="560" t="s">
        <v>35</v>
      </c>
      <c r="B199" s="456" t="s">
        <v>455</v>
      </c>
      <c r="C199" s="457" t="s">
        <v>584</v>
      </c>
      <c r="D199" s="458">
        <v>6844.9</v>
      </c>
    </row>
    <row r="200" spans="1:4" ht="27.6">
      <c r="A200" s="410" t="s">
        <v>27</v>
      </c>
      <c r="B200" s="402" t="s">
        <v>455</v>
      </c>
      <c r="C200" s="403" t="s">
        <v>5</v>
      </c>
      <c r="D200" s="404">
        <v>6844.9</v>
      </c>
    </row>
    <row r="201" spans="1:4" ht="13.8">
      <c r="A201" s="410" t="s">
        <v>26</v>
      </c>
      <c r="B201" s="402" t="s">
        <v>455</v>
      </c>
      <c r="C201" s="403" t="s">
        <v>6</v>
      </c>
      <c r="D201" s="404">
        <v>6844.9</v>
      </c>
    </row>
    <row r="202" spans="1:4" ht="27.6">
      <c r="A202" s="560" t="s">
        <v>48</v>
      </c>
      <c r="B202" s="456" t="s">
        <v>690</v>
      </c>
      <c r="C202" s="457" t="s">
        <v>584</v>
      </c>
      <c r="D202" s="458">
        <v>50</v>
      </c>
    </row>
    <row r="203" spans="1:4" ht="13.8">
      <c r="A203" s="410" t="s">
        <v>524</v>
      </c>
      <c r="B203" s="402" t="s">
        <v>690</v>
      </c>
      <c r="C203" s="403" t="s">
        <v>20</v>
      </c>
      <c r="D203" s="404">
        <v>50</v>
      </c>
    </row>
    <row r="204" spans="1:4" ht="27.6">
      <c r="A204" s="410" t="s">
        <v>36</v>
      </c>
      <c r="B204" s="402" t="s">
        <v>690</v>
      </c>
      <c r="C204" s="403" t="s">
        <v>19</v>
      </c>
      <c r="D204" s="404">
        <v>50</v>
      </c>
    </row>
    <row r="205" spans="1:4" ht="27.6">
      <c r="A205" s="468" t="s">
        <v>102</v>
      </c>
      <c r="B205" s="450" t="s">
        <v>456</v>
      </c>
      <c r="C205" s="451" t="s">
        <v>584</v>
      </c>
      <c r="D205" s="452">
        <v>28544.400000000001</v>
      </c>
    </row>
    <row r="206" spans="1:4" ht="27.6">
      <c r="A206" s="475" t="s">
        <v>499</v>
      </c>
      <c r="B206" s="465" t="s">
        <v>457</v>
      </c>
      <c r="C206" s="466" t="s">
        <v>584</v>
      </c>
      <c r="D206" s="467">
        <v>28544.400000000001</v>
      </c>
    </row>
    <row r="207" spans="1:4" ht="13.8">
      <c r="A207" s="560" t="s">
        <v>502</v>
      </c>
      <c r="B207" s="456" t="s">
        <v>458</v>
      </c>
      <c r="C207" s="457" t="s">
        <v>584</v>
      </c>
      <c r="D207" s="458">
        <v>24094.400000000001</v>
      </c>
    </row>
    <row r="208" spans="1:4" ht="27.6">
      <c r="A208" s="410" t="s">
        <v>27</v>
      </c>
      <c r="B208" s="402" t="s">
        <v>458</v>
      </c>
      <c r="C208" s="403" t="s">
        <v>5</v>
      </c>
      <c r="D208" s="404">
        <v>24094.400000000001</v>
      </c>
    </row>
    <row r="209" spans="1:4" ht="13.8">
      <c r="A209" s="410" t="s">
        <v>26</v>
      </c>
      <c r="B209" s="402" t="s">
        <v>458</v>
      </c>
      <c r="C209" s="403" t="s">
        <v>6</v>
      </c>
      <c r="D209" s="404">
        <v>15561.7</v>
      </c>
    </row>
    <row r="210" spans="1:4" ht="13.8">
      <c r="A210" s="410" t="s">
        <v>41</v>
      </c>
      <c r="B210" s="402" t="s">
        <v>458</v>
      </c>
      <c r="C210" s="403" t="s">
        <v>40</v>
      </c>
      <c r="D210" s="404">
        <v>8532.7000000000007</v>
      </c>
    </row>
    <row r="211" spans="1:4" ht="13.8">
      <c r="A211" s="560" t="s">
        <v>35</v>
      </c>
      <c r="B211" s="456" t="s">
        <v>459</v>
      </c>
      <c r="C211" s="457" t="s">
        <v>584</v>
      </c>
      <c r="D211" s="458">
        <v>4300</v>
      </c>
    </row>
    <row r="212" spans="1:4" ht="27.6">
      <c r="A212" s="410" t="s">
        <v>27</v>
      </c>
      <c r="B212" s="402" t="s">
        <v>459</v>
      </c>
      <c r="C212" s="403" t="s">
        <v>5</v>
      </c>
      <c r="D212" s="404">
        <v>4300</v>
      </c>
    </row>
    <row r="213" spans="1:4" ht="13.8">
      <c r="A213" s="410" t="s">
        <v>26</v>
      </c>
      <c r="B213" s="402" t="s">
        <v>459</v>
      </c>
      <c r="C213" s="403" t="s">
        <v>6</v>
      </c>
      <c r="D213" s="404">
        <v>3113.5</v>
      </c>
    </row>
    <row r="214" spans="1:4" ht="13.8">
      <c r="A214" s="410" t="s">
        <v>41</v>
      </c>
      <c r="B214" s="402" t="s">
        <v>459</v>
      </c>
      <c r="C214" s="403" t="s">
        <v>40</v>
      </c>
      <c r="D214" s="404">
        <v>1186.5</v>
      </c>
    </row>
    <row r="215" spans="1:4" ht="27.6">
      <c r="A215" s="560" t="s">
        <v>48</v>
      </c>
      <c r="B215" s="456" t="s">
        <v>691</v>
      </c>
      <c r="C215" s="457" t="s">
        <v>584</v>
      </c>
      <c r="D215" s="458">
        <v>150</v>
      </c>
    </row>
    <row r="216" spans="1:4" ht="27.6">
      <c r="A216" s="410" t="s">
        <v>27</v>
      </c>
      <c r="B216" s="402" t="s">
        <v>691</v>
      </c>
      <c r="C216" s="403" t="s">
        <v>5</v>
      </c>
      <c r="D216" s="404">
        <v>150</v>
      </c>
    </row>
    <row r="217" spans="1:4" ht="13.8">
      <c r="A217" s="410" t="s">
        <v>26</v>
      </c>
      <c r="B217" s="402" t="s">
        <v>691</v>
      </c>
      <c r="C217" s="403" t="s">
        <v>6</v>
      </c>
      <c r="D217" s="404">
        <v>100</v>
      </c>
    </row>
    <row r="218" spans="1:4" ht="13.8">
      <c r="A218" s="410" t="s">
        <v>41</v>
      </c>
      <c r="B218" s="402" t="s">
        <v>691</v>
      </c>
      <c r="C218" s="403" t="s">
        <v>40</v>
      </c>
      <c r="D218" s="404">
        <v>50</v>
      </c>
    </row>
    <row r="219" spans="1:4" ht="41.4">
      <c r="A219" s="468" t="s">
        <v>686</v>
      </c>
      <c r="B219" s="450" t="s">
        <v>684</v>
      </c>
      <c r="C219" s="451" t="s">
        <v>584</v>
      </c>
      <c r="D219" s="452">
        <v>480</v>
      </c>
    </row>
    <row r="220" spans="1:4" ht="41.4">
      <c r="A220" s="475" t="s">
        <v>687</v>
      </c>
      <c r="B220" s="465" t="s">
        <v>685</v>
      </c>
      <c r="C220" s="466" t="s">
        <v>584</v>
      </c>
      <c r="D220" s="467">
        <v>480</v>
      </c>
    </row>
    <row r="221" spans="1:4" ht="13.8">
      <c r="A221" s="560" t="s">
        <v>35</v>
      </c>
      <c r="B221" s="456" t="s">
        <v>688</v>
      </c>
      <c r="C221" s="457" t="s">
        <v>584</v>
      </c>
      <c r="D221" s="458">
        <v>400</v>
      </c>
    </row>
    <row r="222" spans="1:4" ht="13.8">
      <c r="A222" s="410" t="s">
        <v>524</v>
      </c>
      <c r="B222" s="402" t="s">
        <v>688</v>
      </c>
      <c r="C222" s="403" t="s">
        <v>20</v>
      </c>
      <c r="D222" s="404">
        <v>400</v>
      </c>
    </row>
    <row r="223" spans="1:4" ht="27.6">
      <c r="A223" s="410" t="s">
        <v>36</v>
      </c>
      <c r="B223" s="402" t="s">
        <v>688</v>
      </c>
      <c r="C223" s="403" t="s">
        <v>19</v>
      </c>
      <c r="D223" s="404">
        <v>400</v>
      </c>
    </row>
    <row r="224" spans="1:4" ht="13.8">
      <c r="A224" s="560" t="s">
        <v>56</v>
      </c>
      <c r="B224" s="456" t="s">
        <v>689</v>
      </c>
      <c r="C224" s="457" t="s">
        <v>584</v>
      </c>
      <c r="D224" s="458">
        <v>80</v>
      </c>
    </row>
    <row r="225" spans="1:4" ht="27.6">
      <c r="A225" s="410" t="s">
        <v>27</v>
      </c>
      <c r="B225" s="402" t="s">
        <v>689</v>
      </c>
      <c r="C225" s="403" t="s">
        <v>5</v>
      </c>
      <c r="D225" s="404">
        <v>80</v>
      </c>
    </row>
    <row r="226" spans="1:4" ht="13.8">
      <c r="A226" s="410" t="s">
        <v>26</v>
      </c>
      <c r="B226" s="402" t="s">
        <v>689</v>
      </c>
      <c r="C226" s="403" t="s">
        <v>6</v>
      </c>
      <c r="D226" s="404">
        <v>40</v>
      </c>
    </row>
    <row r="227" spans="1:4" ht="13.8">
      <c r="A227" s="410" t="s">
        <v>41</v>
      </c>
      <c r="B227" s="402" t="s">
        <v>689</v>
      </c>
      <c r="C227" s="403" t="s">
        <v>40</v>
      </c>
      <c r="D227" s="404">
        <v>40</v>
      </c>
    </row>
    <row r="228" spans="1:4" ht="27.6">
      <c r="A228" s="468" t="s">
        <v>547</v>
      </c>
      <c r="B228" s="450" t="s">
        <v>548</v>
      </c>
      <c r="C228" s="451" t="s">
        <v>584</v>
      </c>
      <c r="D228" s="452">
        <v>1693.4</v>
      </c>
    </row>
    <row r="229" spans="1:4" ht="41.4">
      <c r="A229" s="475" t="s">
        <v>576</v>
      </c>
      <c r="B229" s="465" t="s">
        <v>549</v>
      </c>
      <c r="C229" s="466" t="s">
        <v>584</v>
      </c>
      <c r="D229" s="467">
        <v>1693.4</v>
      </c>
    </row>
    <row r="230" spans="1:4" ht="13.8">
      <c r="A230" s="560" t="s">
        <v>503</v>
      </c>
      <c r="B230" s="456" t="s">
        <v>550</v>
      </c>
      <c r="C230" s="457" t="s">
        <v>584</v>
      </c>
      <c r="D230" s="458">
        <v>995.4</v>
      </c>
    </row>
    <row r="231" spans="1:4" ht="27.6">
      <c r="A231" s="410" t="s">
        <v>27</v>
      </c>
      <c r="B231" s="402" t="s">
        <v>550</v>
      </c>
      <c r="C231" s="403" t="s">
        <v>5</v>
      </c>
      <c r="D231" s="404">
        <v>995.4</v>
      </c>
    </row>
    <row r="232" spans="1:4" ht="13.8">
      <c r="A232" s="410" t="s">
        <v>41</v>
      </c>
      <c r="B232" s="402" t="s">
        <v>550</v>
      </c>
      <c r="C232" s="403" t="s">
        <v>40</v>
      </c>
      <c r="D232" s="404">
        <v>995.4</v>
      </c>
    </row>
    <row r="233" spans="1:4" ht="13.8">
      <c r="A233" s="560" t="s">
        <v>35</v>
      </c>
      <c r="B233" s="456" t="s">
        <v>551</v>
      </c>
      <c r="C233" s="457" t="s">
        <v>584</v>
      </c>
      <c r="D233" s="458">
        <v>698</v>
      </c>
    </row>
    <row r="234" spans="1:4" ht="27.6">
      <c r="A234" s="410" t="s">
        <v>27</v>
      </c>
      <c r="B234" s="402" t="s">
        <v>551</v>
      </c>
      <c r="C234" s="403" t="s">
        <v>5</v>
      </c>
      <c r="D234" s="404">
        <v>698</v>
      </c>
    </row>
    <row r="235" spans="1:4" ht="13.8">
      <c r="A235" s="410" t="s">
        <v>41</v>
      </c>
      <c r="B235" s="402" t="s">
        <v>551</v>
      </c>
      <c r="C235" s="403" t="s">
        <v>40</v>
      </c>
      <c r="D235" s="404">
        <v>698</v>
      </c>
    </row>
    <row r="236" spans="1:4" ht="27.6">
      <c r="A236" s="468" t="s">
        <v>96</v>
      </c>
      <c r="B236" s="450" t="s">
        <v>401</v>
      </c>
      <c r="C236" s="451" t="s">
        <v>584</v>
      </c>
      <c r="D236" s="452">
        <v>3800</v>
      </c>
    </row>
    <row r="237" spans="1:4" ht="27.6">
      <c r="A237" s="475" t="s">
        <v>402</v>
      </c>
      <c r="B237" s="465" t="s">
        <v>403</v>
      </c>
      <c r="C237" s="466" t="s">
        <v>584</v>
      </c>
      <c r="D237" s="467">
        <v>3800</v>
      </c>
    </row>
    <row r="238" spans="1:4" ht="13.8">
      <c r="A238" s="560" t="s">
        <v>180</v>
      </c>
      <c r="B238" s="456" t="s">
        <v>460</v>
      </c>
      <c r="C238" s="457" t="s">
        <v>584</v>
      </c>
      <c r="D238" s="458">
        <v>600</v>
      </c>
    </row>
    <row r="239" spans="1:4" ht="13.8">
      <c r="A239" s="410" t="s">
        <v>524</v>
      </c>
      <c r="B239" s="402" t="s">
        <v>460</v>
      </c>
      <c r="C239" s="403" t="s">
        <v>20</v>
      </c>
      <c r="D239" s="404">
        <v>600</v>
      </c>
    </row>
    <row r="240" spans="1:4" ht="27.6">
      <c r="A240" s="410" t="s">
        <v>36</v>
      </c>
      <c r="B240" s="402" t="s">
        <v>460</v>
      </c>
      <c r="C240" s="403" t="s">
        <v>19</v>
      </c>
      <c r="D240" s="404">
        <v>600</v>
      </c>
    </row>
    <row r="241" spans="1:4" ht="13.8">
      <c r="A241" s="560" t="s">
        <v>64</v>
      </c>
      <c r="B241" s="456" t="s">
        <v>583</v>
      </c>
      <c r="C241" s="457" t="s">
        <v>584</v>
      </c>
      <c r="D241" s="458">
        <v>1000</v>
      </c>
    </row>
    <row r="242" spans="1:4" ht="27.6">
      <c r="A242" s="410" t="s">
        <v>27</v>
      </c>
      <c r="B242" s="402" t="s">
        <v>583</v>
      </c>
      <c r="C242" s="403" t="s">
        <v>5</v>
      </c>
      <c r="D242" s="404">
        <v>1000</v>
      </c>
    </row>
    <row r="243" spans="1:4" ht="13.8">
      <c r="A243" s="410" t="s">
        <v>26</v>
      </c>
      <c r="B243" s="402" t="s">
        <v>583</v>
      </c>
      <c r="C243" s="403" t="s">
        <v>6</v>
      </c>
      <c r="D243" s="404">
        <v>1000</v>
      </c>
    </row>
    <row r="244" spans="1:4" ht="13.8">
      <c r="A244" s="560" t="s">
        <v>35</v>
      </c>
      <c r="B244" s="456" t="s">
        <v>561</v>
      </c>
      <c r="C244" s="457" t="s">
        <v>584</v>
      </c>
      <c r="D244" s="458">
        <v>1100</v>
      </c>
    </row>
    <row r="245" spans="1:4" ht="27.6">
      <c r="A245" s="410" t="s">
        <v>27</v>
      </c>
      <c r="B245" s="402" t="s">
        <v>561</v>
      </c>
      <c r="C245" s="403" t="s">
        <v>5</v>
      </c>
      <c r="D245" s="404">
        <v>1100</v>
      </c>
    </row>
    <row r="246" spans="1:4" ht="13.8">
      <c r="A246" s="410" t="s">
        <v>26</v>
      </c>
      <c r="B246" s="402" t="s">
        <v>561</v>
      </c>
      <c r="C246" s="403" t="s">
        <v>6</v>
      </c>
      <c r="D246" s="404">
        <v>1100</v>
      </c>
    </row>
    <row r="247" spans="1:4" ht="13.8">
      <c r="A247" s="560" t="s">
        <v>56</v>
      </c>
      <c r="B247" s="456" t="s">
        <v>461</v>
      </c>
      <c r="C247" s="457" t="s">
        <v>584</v>
      </c>
      <c r="D247" s="458">
        <v>1100</v>
      </c>
    </row>
    <row r="248" spans="1:4" ht="27.6">
      <c r="A248" s="410" t="s">
        <v>27</v>
      </c>
      <c r="B248" s="402" t="s">
        <v>461</v>
      </c>
      <c r="C248" s="403" t="s">
        <v>5</v>
      </c>
      <c r="D248" s="404">
        <v>1100</v>
      </c>
    </row>
    <row r="249" spans="1:4" ht="13.8">
      <c r="A249" s="410" t="s">
        <v>26</v>
      </c>
      <c r="B249" s="402" t="s">
        <v>461</v>
      </c>
      <c r="C249" s="403" t="s">
        <v>6</v>
      </c>
      <c r="D249" s="404">
        <v>1100</v>
      </c>
    </row>
    <row r="250" spans="1:4" ht="13.8">
      <c r="A250" s="468" t="s">
        <v>49</v>
      </c>
      <c r="B250" s="450" t="s">
        <v>434</v>
      </c>
      <c r="C250" s="451" t="s">
        <v>584</v>
      </c>
      <c r="D250" s="452">
        <v>4940.3</v>
      </c>
    </row>
    <row r="251" spans="1:4" ht="27.6">
      <c r="A251" s="475" t="s">
        <v>435</v>
      </c>
      <c r="B251" s="465" t="s">
        <v>436</v>
      </c>
      <c r="C251" s="466" t="s">
        <v>584</v>
      </c>
      <c r="D251" s="467">
        <v>4940.3</v>
      </c>
    </row>
    <row r="252" spans="1:4" ht="13.2" hidden="1" customHeight="1">
      <c r="A252" s="410" t="s">
        <v>137</v>
      </c>
      <c r="B252" s="402" t="s">
        <v>462</v>
      </c>
      <c r="C252" s="403" t="s">
        <v>584</v>
      </c>
      <c r="D252" s="404">
        <v>210</v>
      </c>
    </row>
    <row r="253" spans="1:4" ht="13.2" hidden="1" customHeight="1">
      <c r="A253" s="410" t="s">
        <v>524</v>
      </c>
      <c r="B253" s="402" t="s">
        <v>462</v>
      </c>
      <c r="C253" s="403" t="s">
        <v>20</v>
      </c>
      <c r="D253" s="404">
        <v>210</v>
      </c>
    </row>
    <row r="254" spans="1:4" ht="13.2" hidden="1" customHeight="1">
      <c r="A254" s="410" t="s">
        <v>36</v>
      </c>
      <c r="B254" s="402" t="s">
        <v>462</v>
      </c>
      <c r="C254" s="403" t="s">
        <v>19</v>
      </c>
      <c r="D254" s="404">
        <v>210</v>
      </c>
    </row>
    <row r="255" spans="1:4" ht="13.8">
      <c r="A255" s="560" t="s">
        <v>103</v>
      </c>
      <c r="B255" s="456" t="s">
        <v>463</v>
      </c>
      <c r="C255" s="457" t="s">
        <v>584</v>
      </c>
      <c r="D255" s="458">
        <v>4730.3</v>
      </c>
    </row>
    <row r="256" spans="1:4" ht="41.4">
      <c r="A256" s="410" t="s">
        <v>34</v>
      </c>
      <c r="B256" s="402" t="s">
        <v>463</v>
      </c>
      <c r="C256" s="403" t="s">
        <v>33</v>
      </c>
      <c r="D256" s="404">
        <v>4440.3</v>
      </c>
    </row>
    <row r="257" spans="1:4" ht="13.8">
      <c r="A257" s="410" t="s">
        <v>32</v>
      </c>
      <c r="B257" s="402" t="s">
        <v>463</v>
      </c>
      <c r="C257" s="403" t="s">
        <v>31</v>
      </c>
      <c r="D257" s="404">
        <v>4440.3</v>
      </c>
    </row>
    <row r="258" spans="1:4" ht="13.8">
      <c r="A258" s="410" t="s">
        <v>524</v>
      </c>
      <c r="B258" s="402" t="s">
        <v>463</v>
      </c>
      <c r="C258" s="403" t="s">
        <v>20</v>
      </c>
      <c r="D258" s="404">
        <v>265</v>
      </c>
    </row>
    <row r="259" spans="1:4" ht="27.6">
      <c r="A259" s="410" t="s">
        <v>36</v>
      </c>
      <c r="B259" s="402" t="s">
        <v>463</v>
      </c>
      <c r="C259" s="403" t="s">
        <v>19</v>
      </c>
      <c r="D259" s="404">
        <v>265</v>
      </c>
    </row>
    <row r="260" spans="1:4" ht="13.8">
      <c r="A260" s="410" t="s">
        <v>30</v>
      </c>
      <c r="B260" s="402" t="s">
        <v>463</v>
      </c>
      <c r="C260" s="403" t="s">
        <v>4</v>
      </c>
      <c r="D260" s="404">
        <v>25</v>
      </c>
    </row>
    <row r="261" spans="1:4" ht="13.8">
      <c r="A261" s="410" t="s">
        <v>29</v>
      </c>
      <c r="B261" s="402" t="s">
        <v>463</v>
      </c>
      <c r="C261" s="403" t="s">
        <v>28</v>
      </c>
      <c r="D261" s="404">
        <v>25</v>
      </c>
    </row>
    <row r="262" spans="1:4" ht="27.6">
      <c r="A262" s="469" t="s">
        <v>116</v>
      </c>
      <c r="B262" s="470" t="s">
        <v>328</v>
      </c>
      <c r="C262" s="471" t="s">
        <v>584</v>
      </c>
      <c r="D262" s="472">
        <v>313062</v>
      </c>
    </row>
    <row r="263" spans="1:4" ht="13.8">
      <c r="A263" s="468" t="s">
        <v>119</v>
      </c>
      <c r="B263" s="450" t="s">
        <v>333</v>
      </c>
      <c r="C263" s="451" t="s">
        <v>584</v>
      </c>
      <c r="D263" s="452">
        <v>299962</v>
      </c>
    </row>
    <row r="264" spans="1:4" ht="27.6">
      <c r="A264" s="475" t="s">
        <v>698</v>
      </c>
      <c r="B264" s="465" t="s">
        <v>640</v>
      </c>
      <c r="C264" s="466" t="s">
        <v>584</v>
      </c>
      <c r="D264" s="467">
        <v>298142</v>
      </c>
    </row>
    <row r="265" spans="1:4" ht="27.6">
      <c r="A265" s="560" t="s">
        <v>1057</v>
      </c>
      <c r="B265" s="456" t="s">
        <v>1058</v>
      </c>
      <c r="C265" s="457" t="s">
        <v>584</v>
      </c>
      <c r="D265" s="458">
        <v>210000</v>
      </c>
    </row>
    <row r="266" spans="1:4" ht="13.8">
      <c r="A266" s="410" t="s">
        <v>85</v>
      </c>
      <c r="B266" s="402" t="s">
        <v>1058</v>
      </c>
      <c r="C266" s="403" t="s">
        <v>84</v>
      </c>
      <c r="D266" s="404">
        <v>210000</v>
      </c>
    </row>
    <row r="267" spans="1:4" ht="13.8">
      <c r="A267" s="410" t="s">
        <v>83</v>
      </c>
      <c r="B267" s="402" t="s">
        <v>1058</v>
      </c>
      <c r="C267" s="403" t="s">
        <v>82</v>
      </c>
      <c r="D267" s="404">
        <v>210000</v>
      </c>
    </row>
    <row r="268" spans="1:4" ht="27.6">
      <c r="A268" s="560" t="s">
        <v>716</v>
      </c>
      <c r="B268" s="456" t="s">
        <v>713</v>
      </c>
      <c r="C268" s="457" t="s">
        <v>584</v>
      </c>
      <c r="D268" s="458">
        <v>35000</v>
      </c>
    </row>
    <row r="269" spans="1:4" ht="13.8">
      <c r="A269" s="410" t="s">
        <v>85</v>
      </c>
      <c r="B269" s="402" t="s">
        <v>713</v>
      </c>
      <c r="C269" s="403" t="s">
        <v>84</v>
      </c>
      <c r="D269" s="404">
        <v>35000</v>
      </c>
    </row>
    <row r="270" spans="1:4" ht="13.8">
      <c r="A270" s="410" t="s">
        <v>83</v>
      </c>
      <c r="B270" s="402" t="s">
        <v>713</v>
      </c>
      <c r="C270" s="403" t="s">
        <v>82</v>
      </c>
      <c r="D270" s="404">
        <v>35000</v>
      </c>
    </row>
    <row r="271" spans="1:4" ht="27.6">
      <c r="A271" s="560" t="s">
        <v>336</v>
      </c>
      <c r="B271" s="456" t="s">
        <v>985</v>
      </c>
      <c r="C271" s="457" t="s">
        <v>584</v>
      </c>
      <c r="D271" s="458">
        <v>9000</v>
      </c>
    </row>
    <row r="272" spans="1:4" ht="13.8">
      <c r="A272" s="410" t="s">
        <v>524</v>
      </c>
      <c r="B272" s="402" t="s">
        <v>985</v>
      </c>
      <c r="C272" s="403" t="s">
        <v>20</v>
      </c>
      <c r="D272" s="404">
        <v>7535.8</v>
      </c>
    </row>
    <row r="273" spans="1:4" ht="27.6">
      <c r="A273" s="410" t="s">
        <v>36</v>
      </c>
      <c r="B273" s="402" t="s">
        <v>985</v>
      </c>
      <c r="C273" s="403" t="s">
        <v>19</v>
      </c>
      <c r="D273" s="404">
        <v>7535.8</v>
      </c>
    </row>
    <row r="274" spans="1:4" ht="13.8">
      <c r="A274" s="410" t="s">
        <v>85</v>
      </c>
      <c r="B274" s="402" t="s">
        <v>985</v>
      </c>
      <c r="C274" s="403" t="s">
        <v>84</v>
      </c>
      <c r="D274" s="404">
        <v>1464.2</v>
      </c>
    </row>
    <row r="275" spans="1:4" ht="13.8">
      <c r="A275" s="410" t="s">
        <v>83</v>
      </c>
      <c r="B275" s="402" t="s">
        <v>985</v>
      </c>
      <c r="C275" s="403" t="s">
        <v>82</v>
      </c>
      <c r="D275" s="404">
        <v>1464.2</v>
      </c>
    </row>
    <row r="276" spans="1:4" ht="13.8">
      <c r="A276" s="560" t="s">
        <v>642</v>
      </c>
      <c r="B276" s="456" t="s">
        <v>643</v>
      </c>
      <c r="C276" s="457" t="s">
        <v>584</v>
      </c>
      <c r="D276" s="458">
        <v>3970</v>
      </c>
    </row>
    <row r="277" spans="1:4" ht="13.8">
      <c r="A277" s="410" t="s">
        <v>524</v>
      </c>
      <c r="B277" s="402" t="s">
        <v>643</v>
      </c>
      <c r="C277" s="403" t="s">
        <v>20</v>
      </c>
      <c r="D277" s="404">
        <v>3970</v>
      </c>
    </row>
    <row r="278" spans="1:4" ht="27.6">
      <c r="A278" s="410" t="s">
        <v>36</v>
      </c>
      <c r="B278" s="402" t="s">
        <v>643</v>
      </c>
      <c r="C278" s="403" t="s">
        <v>19</v>
      </c>
      <c r="D278" s="404">
        <v>3970</v>
      </c>
    </row>
    <row r="279" spans="1:4" ht="13.8">
      <c r="A279" s="560" t="s">
        <v>645</v>
      </c>
      <c r="B279" s="456" t="s">
        <v>644</v>
      </c>
      <c r="C279" s="457" t="s">
        <v>584</v>
      </c>
      <c r="D279" s="458">
        <v>572</v>
      </c>
    </row>
    <row r="280" spans="1:4" ht="13.8">
      <c r="A280" s="410" t="s">
        <v>524</v>
      </c>
      <c r="B280" s="402" t="s">
        <v>644</v>
      </c>
      <c r="C280" s="403" t="s">
        <v>20</v>
      </c>
      <c r="D280" s="404">
        <v>572</v>
      </c>
    </row>
    <row r="281" spans="1:4" ht="27.6">
      <c r="A281" s="410" t="s">
        <v>36</v>
      </c>
      <c r="B281" s="402" t="s">
        <v>644</v>
      </c>
      <c r="C281" s="403" t="s">
        <v>19</v>
      </c>
      <c r="D281" s="404">
        <v>572</v>
      </c>
    </row>
    <row r="282" spans="1:4" ht="13.8">
      <c r="A282" s="560" t="s">
        <v>646</v>
      </c>
      <c r="B282" s="456" t="s">
        <v>647</v>
      </c>
      <c r="C282" s="457" t="s">
        <v>584</v>
      </c>
      <c r="D282" s="458">
        <v>100</v>
      </c>
    </row>
    <row r="283" spans="1:4" ht="13.8">
      <c r="A283" s="410" t="s">
        <v>524</v>
      </c>
      <c r="B283" s="402" t="s">
        <v>647</v>
      </c>
      <c r="C283" s="403" t="s">
        <v>20</v>
      </c>
      <c r="D283" s="404">
        <v>100</v>
      </c>
    </row>
    <row r="284" spans="1:4" ht="27.6">
      <c r="A284" s="410" t="s">
        <v>36</v>
      </c>
      <c r="B284" s="402" t="s">
        <v>647</v>
      </c>
      <c r="C284" s="403" t="s">
        <v>19</v>
      </c>
      <c r="D284" s="404">
        <v>100</v>
      </c>
    </row>
    <row r="285" spans="1:4" ht="27.6">
      <c r="A285" s="560" t="s">
        <v>1111</v>
      </c>
      <c r="B285" s="456" t="s">
        <v>1118</v>
      </c>
      <c r="C285" s="457" t="s">
        <v>584</v>
      </c>
      <c r="D285" s="458">
        <v>4500</v>
      </c>
    </row>
    <row r="286" spans="1:4" ht="13.8">
      <c r="A286" s="410" t="s">
        <v>85</v>
      </c>
      <c r="B286" s="402" t="s">
        <v>1118</v>
      </c>
      <c r="C286" s="403">
        <v>400</v>
      </c>
      <c r="D286" s="404">
        <v>4500</v>
      </c>
    </row>
    <row r="287" spans="1:4" ht="13.8">
      <c r="A287" s="410" t="s">
        <v>83</v>
      </c>
      <c r="B287" s="402" t="s">
        <v>1118</v>
      </c>
      <c r="C287" s="403">
        <v>410</v>
      </c>
      <c r="D287" s="404">
        <v>4500</v>
      </c>
    </row>
    <row r="288" spans="1:4" ht="13.8">
      <c r="A288" s="560" t="s">
        <v>338</v>
      </c>
      <c r="B288" s="456" t="s">
        <v>983</v>
      </c>
      <c r="C288" s="457" t="s">
        <v>584</v>
      </c>
      <c r="D288" s="458">
        <v>35000</v>
      </c>
    </row>
    <row r="289" spans="1:4" ht="13.8">
      <c r="A289" s="410" t="s">
        <v>85</v>
      </c>
      <c r="B289" s="402" t="s">
        <v>983</v>
      </c>
      <c r="C289" s="403" t="s">
        <v>84</v>
      </c>
      <c r="D289" s="404">
        <v>35000</v>
      </c>
    </row>
    <row r="290" spans="1:4" ht="13.8">
      <c r="A290" s="410" t="s">
        <v>83</v>
      </c>
      <c r="B290" s="402" t="s">
        <v>983</v>
      </c>
      <c r="C290" s="403" t="s">
        <v>82</v>
      </c>
      <c r="D290" s="404">
        <v>35000</v>
      </c>
    </row>
    <row r="291" spans="1:4" ht="13.8">
      <c r="A291" s="475" t="s">
        <v>334</v>
      </c>
      <c r="B291" s="465" t="s">
        <v>335</v>
      </c>
      <c r="C291" s="466" t="s">
        <v>584</v>
      </c>
      <c r="D291" s="467">
        <v>1820</v>
      </c>
    </row>
    <row r="292" spans="1:4" ht="13.8">
      <c r="A292" s="560" t="s">
        <v>558</v>
      </c>
      <c r="B292" s="456" t="s">
        <v>337</v>
      </c>
      <c r="C292" s="457" t="s">
        <v>584</v>
      </c>
      <c r="D292" s="458">
        <v>1500</v>
      </c>
    </row>
    <row r="293" spans="1:4" ht="13.8">
      <c r="A293" s="410" t="s">
        <v>30</v>
      </c>
      <c r="B293" s="402" t="s">
        <v>337</v>
      </c>
      <c r="C293" s="403" t="s">
        <v>4</v>
      </c>
      <c r="D293" s="404">
        <v>1500</v>
      </c>
    </row>
    <row r="294" spans="1:4" ht="27.6">
      <c r="A294" s="410" t="s">
        <v>544</v>
      </c>
      <c r="B294" s="402" t="s">
        <v>337</v>
      </c>
      <c r="C294" s="403" t="s">
        <v>10</v>
      </c>
      <c r="D294" s="404">
        <v>1500</v>
      </c>
    </row>
    <row r="295" spans="1:4" ht="13.8">
      <c r="A295" s="560" t="s">
        <v>628</v>
      </c>
      <c r="B295" s="456" t="s">
        <v>627</v>
      </c>
      <c r="C295" s="457" t="s">
        <v>584</v>
      </c>
      <c r="D295" s="458">
        <v>320</v>
      </c>
    </row>
    <row r="296" spans="1:4" ht="13.8">
      <c r="A296" s="410" t="s">
        <v>524</v>
      </c>
      <c r="B296" s="402" t="s">
        <v>627</v>
      </c>
      <c r="C296" s="403" t="s">
        <v>20</v>
      </c>
      <c r="D296" s="404">
        <v>320</v>
      </c>
    </row>
    <row r="297" spans="1:4" ht="27.6">
      <c r="A297" s="410" t="s">
        <v>36</v>
      </c>
      <c r="B297" s="402" t="s">
        <v>627</v>
      </c>
      <c r="C297" s="403" t="s">
        <v>19</v>
      </c>
      <c r="D297" s="404">
        <v>320</v>
      </c>
    </row>
    <row r="298" spans="1:4" ht="13.8">
      <c r="A298" s="468" t="s">
        <v>117</v>
      </c>
      <c r="B298" s="450" t="s">
        <v>329</v>
      </c>
      <c r="C298" s="451" t="s">
        <v>584</v>
      </c>
      <c r="D298" s="452">
        <v>7300</v>
      </c>
    </row>
    <row r="299" spans="1:4" ht="69">
      <c r="A299" s="475" t="s">
        <v>554</v>
      </c>
      <c r="B299" s="465" t="s">
        <v>330</v>
      </c>
      <c r="C299" s="466" t="s">
        <v>584</v>
      </c>
      <c r="D299" s="467">
        <v>6300</v>
      </c>
    </row>
    <row r="300" spans="1:4" ht="13.8">
      <c r="A300" s="560" t="s">
        <v>187</v>
      </c>
      <c r="B300" s="456" t="s">
        <v>331</v>
      </c>
      <c r="C300" s="457" t="s">
        <v>584</v>
      </c>
      <c r="D300" s="458">
        <v>6300</v>
      </c>
    </row>
    <row r="301" spans="1:4" ht="13.8">
      <c r="A301" s="410" t="s">
        <v>524</v>
      </c>
      <c r="B301" s="402" t="s">
        <v>331</v>
      </c>
      <c r="C301" s="403" t="s">
        <v>20</v>
      </c>
      <c r="D301" s="404">
        <v>6300</v>
      </c>
    </row>
    <row r="302" spans="1:4" ht="27.6">
      <c r="A302" s="410" t="s">
        <v>36</v>
      </c>
      <c r="B302" s="402" t="s">
        <v>331</v>
      </c>
      <c r="C302" s="403" t="s">
        <v>19</v>
      </c>
      <c r="D302" s="404">
        <v>6300</v>
      </c>
    </row>
    <row r="303" spans="1:4" ht="13.8">
      <c r="A303" s="475" t="s">
        <v>555</v>
      </c>
      <c r="B303" s="465" t="s">
        <v>556</v>
      </c>
      <c r="C303" s="466" t="s">
        <v>584</v>
      </c>
      <c r="D303" s="467">
        <v>1000</v>
      </c>
    </row>
    <row r="304" spans="1:4" ht="13.8">
      <c r="A304" s="560" t="s">
        <v>332</v>
      </c>
      <c r="B304" s="456" t="s">
        <v>557</v>
      </c>
      <c r="C304" s="457" t="s">
        <v>584</v>
      </c>
      <c r="D304" s="458">
        <v>500</v>
      </c>
    </row>
    <row r="305" spans="1:4" ht="13.8">
      <c r="A305" s="410" t="s">
        <v>524</v>
      </c>
      <c r="B305" s="402" t="s">
        <v>557</v>
      </c>
      <c r="C305" s="403" t="s">
        <v>20</v>
      </c>
      <c r="D305" s="404">
        <v>500</v>
      </c>
    </row>
    <row r="306" spans="1:4" ht="27.6">
      <c r="A306" s="410" t="s">
        <v>36</v>
      </c>
      <c r="B306" s="402" t="s">
        <v>557</v>
      </c>
      <c r="C306" s="403" t="s">
        <v>19</v>
      </c>
      <c r="D306" s="404">
        <v>500</v>
      </c>
    </row>
    <row r="307" spans="1:4" ht="13.8">
      <c r="A307" s="560" t="s">
        <v>603</v>
      </c>
      <c r="B307" s="456" t="s">
        <v>629</v>
      </c>
      <c r="C307" s="457" t="s">
        <v>584</v>
      </c>
      <c r="D307" s="458">
        <v>500</v>
      </c>
    </row>
    <row r="308" spans="1:4" ht="13.8">
      <c r="A308" s="410" t="s">
        <v>524</v>
      </c>
      <c r="B308" s="402" t="s">
        <v>629</v>
      </c>
      <c r="C308" s="403" t="s">
        <v>20</v>
      </c>
      <c r="D308" s="404">
        <v>500</v>
      </c>
    </row>
    <row r="309" spans="1:4" ht="27.6">
      <c r="A309" s="410" t="s">
        <v>36</v>
      </c>
      <c r="B309" s="402" t="s">
        <v>629</v>
      </c>
      <c r="C309" s="403" t="s">
        <v>19</v>
      </c>
      <c r="D309" s="404">
        <v>500</v>
      </c>
    </row>
    <row r="310" spans="1:4" ht="27.6">
      <c r="A310" s="468" t="s">
        <v>559</v>
      </c>
      <c r="B310" s="450" t="s">
        <v>347</v>
      </c>
      <c r="C310" s="451" t="s">
        <v>584</v>
      </c>
      <c r="D310" s="452">
        <v>5800</v>
      </c>
    </row>
    <row r="311" spans="1:4" ht="27.6">
      <c r="A311" s="475" t="s">
        <v>348</v>
      </c>
      <c r="B311" s="465" t="s">
        <v>630</v>
      </c>
      <c r="C311" s="466" t="s">
        <v>584</v>
      </c>
      <c r="D311" s="467">
        <v>4273</v>
      </c>
    </row>
    <row r="312" spans="1:4" ht="13.8">
      <c r="A312" s="560" t="s">
        <v>350</v>
      </c>
      <c r="B312" s="456" t="s">
        <v>631</v>
      </c>
      <c r="C312" s="457" t="s">
        <v>584</v>
      </c>
      <c r="D312" s="458">
        <v>3255</v>
      </c>
    </row>
    <row r="313" spans="1:4" ht="13.8">
      <c r="A313" s="410" t="s">
        <v>524</v>
      </c>
      <c r="B313" s="402" t="s">
        <v>631</v>
      </c>
      <c r="C313" s="403" t="s">
        <v>20</v>
      </c>
      <c r="D313" s="404">
        <v>3255</v>
      </c>
    </row>
    <row r="314" spans="1:4" ht="27.6">
      <c r="A314" s="410" t="s">
        <v>36</v>
      </c>
      <c r="B314" s="402" t="s">
        <v>631</v>
      </c>
      <c r="C314" s="403" t="s">
        <v>19</v>
      </c>
      <c r="D314" s="404">
        <v>3255</v>
      </c>
    </row>
    <row r="315" spans="1:4" ht="27.6">
      <c r="A315" s="560" t="s">
        <v>351</v>
      </c>
      <c r="B315" s="456" t="s">
        <v>632</v>
      </c>
      <c r="C315" s="457" t="s">
        <v>584</v>
      </c>
      <c r="D315" s="458">
        <v>1018</v>
      </c>
    </row>
    <row r="316" spans="1:4" ht="13.8">
      <c r="A316" s="410" t="s">
        <v>524</v>
      </c>
      <c r="B316" s="402" t="s">
        <v>632</v>
      </c>
      <c r="C316" s="403" t="s">
        <v>20</v>
      </c>
      <c r="D316" s="404">
        <v>1018</v>
      </c>
    </row>
    <row r="317" spans="1:4" ht="27.6">
      <c r="A317" s="410" t="s">
        <v>36</v>
      </c>
      <c r="B317" s="402" t="s">
        <v>632</v>
      </c>
      <c r="C317" s="403" t="s">
        <v>19</v>
      </c>
      <c r="D317" s="404">
        <v>1018</v>
      </c>
    </row>
    <row r="318" spans="1:4" ht="41.4">
      <c r="A318" s="475" t="s">
        <v>634</v>
      </c>
      <c r="B318" s="465" t="s">
        <v>349</v>
      </c>
      <c r="C318" s="466" t="s">
        <v>584</v>
      </c>
      <c r="D318" s="467">
        <v>1527</v>
      </c>
    </row>
    <row r="319" spans="1:4" ht="13.8">
      <c r="A319" s="560" t="s">
        <v>635</v>
      </c>
      <c r="B319" s="456" t="s">
        <v>633</v>
      </c>
      <c r="C319" s="457" t="s">
        <v>584</v>
      </c>
      <c r="D319" s="458">
        <v>1527</v>
      </c>
    </row>
    <row r="320" spans="1:4" ht="13.8">
      <c r="A320" s="410" t="s">
        <v>524</v>
      </c>
      <c r="B320" s="402" t="s">
        <v>633</v>
      </c>
      <c r="C320" s="403" t="s">
        <v>20</v>
      </c>
      <c r="D320" s="404">
        <v>1527</v>
      </c>
    </row>
    <row r="321" spans="1:4" ht="27.6">
      <c r="A321" s="410" t="s">
        <v>36</v>
      </c>
      <c r="B321" s="402" t="s">
        <v>633</v>
      </c>
      <c r="C321" s="403" t="s">
        <v>19</v>
      </c>
      <c r="D321" s="404">
        <v>1527</v>
      </c>
    </row>
    <row r="322" spans="1:4" ht="27.6">
      <c r="A322" s="469" t="s">
        <v>23</v>
      </c>
      <c r="B322" s="470" t="s">
        <v>199</v>
      </c>
      <c r="C322" s="471" t="s">
        <v>584</v>
      </c>
      <c r="D322" s="472">
        <v>1360924.4</v>
      </c>
    </row>
    <row r="323" spans="1:4" ht="13.8">
      <c r="A323" s="468" t="s">
        <v>22</v>
      </c>
      <c r="B323" s="450" t="s">
        <v>374</v>
      </c>
      <c r="C323" s="451" t="s">
        <v>584</v>
      </c>
      <c r="D323" s="452">
        <v>476990.2</v>
      </c>
    </row>
    <row r="324" spans="1:4" ht="41.4">
      <c r="A324" s="475" t="s">
        <v>375</v>
      </c>
      <c r="B324" s="465" t="s">
        <v>376</v>
      </c>
      <c r="C324" s="466" t="s">
        <v>584</v>
      </c>
      <c r="D324" s="467">
        <v>476990.2</v>
      </c>
    </row>
    <row r="325" spans="1:4" ht="13.8">
      <c r="A325" s="560" t="s">
        <v>502</v>
      </c>
      <c r="B325" s="456" t="s">
        <v>377</v>
      </c>
      <c r="C325" s="457" t="s">
        <v>584</v>
      </c>
      <c r="D325" s="458">
        <v>93838.2</v>
      </c>
    </row>
    <row r="326" spans="1:4" ht="27.6">
      <c r="A326" s="410" t="s">
        <v>27</v>
      </c>
      <c r="B326" s="402" t="s">
        <v>377</v>
      </c>
      <c r="C326" s="403" t="s">
        <v>5</v>
      </c>
      <c r="D326" s="404">
        <v>93838.2</v>
      </c>
    </row>
    <row r="327" spans="1:4" ht="13.8">
      <c r="A327" s="410" t="s">
        <v>26</v>
      </c>
      <c r="B327" s="402" t="s">
        <v>377</v>
      </c>
      <c r="C327" s="403" t="s">
        <v>6</v>
      </c>
      <c r="D327" s="404">
        <v>55909.4</v>
      </c>
    </row>
    <row r="328" spans="1:4" ht="13.8">
      <c r="A328" s="410" t="s">
        <v>41</v>
      </c>
      <c r="B328" s="402" t="s">
        <v>377</v>
      </c>
      <c r="C328" s="403" t="s">
        <v>40</v>
      </c>
      <c r="D328" s="404">
        <v>37928.800000000003</v>
      </c>
    </row>
    <row r="329" spans="1:4" ht="13.8">
      <c r="A329" s="560" t="s">
        <v>35</v>
      </c>
      <c r="B329" s="456" t="s">
        <v>378</v>
      </c>
      <c r="C329" s="457" t="s">
        <v>584</v>
      </c>
      <c r="D329" s="458">
        <v>48560</v>
      </c>
    </row>
    <row r="330" spans="1:4" ht="27.6">
      <c r="A330" s="410" t="s">
        <v>27</v>
      </c>
      <c r="B330" s="402" t="s">
        <v>378</v>
      </c>
      <c r="C330" s="403" t="s">
        <v>5</v>
      </c>
      <c r="D330" s="404">
        <v>48560</v>
      </c>
    </row>
    <row r="331" spans="1:4" ht="13.8">
      <c r="A331" s="410" t="s">
        <v>26</v>
      </c>
      <c r="B331" s="402" t="s">
        <v>378</v>
      </c>
      <c r="C331" s="403" t="s">
        <v>6</v>
      </c>
      <c r="D331" s="404">
        <v>26271</v>
      </c>
    </row>
    <row r="332" spans="1:4" ht="13.8">
      <c r="A332" s="410" t="s">
        <v>41</v>
      </c>
      <c r="B332" s="402" t="s">
        <v>378</v>
      </c>
      <c r="C332" s="403" t="s">
        <v>40</v>
      </c>
      <c r="D332" s="404">
        <v>22289</v>
      </c>
    </row>
    <row r="333" spans="1:4" ht="69">
      <c r="A333" s="560" t="s">
        <v>70</v>
      </c>
      <c r="B333" s="456" t="s">
        <v>379</v>
      </c>
      <c r="C333" s="457" t="s">
        <v>584</v>
      </c>
      <c r="D333" s="458">
        <v>307025</v>
      </c>
    </row>
    <row r="334" spans="1:4" ht="27.6">
      <c r="A334" s="410" t="s">
        <v>27</v>
      </c>
      <c r="B334" s="402" t="s">
        <v>379</v>
      </c>
      <c r="C334" s="403" t="s">
        <v>5</v>
      </c>
      <c r="D334" s="404">
        <v>307025</v>
      </c>
    </row>
    <row r="335" spans="1:4" ht="13.8">
      <c r="A335" s="410" t="s">
        <v>26</v>
      </c>
      <c r="B335" s="402" t="s">
        <v>379</v>
      </c>
      <c r="C335" s="403" t="s">
        <v>6</v>
      </c>
      <c r="D335" s="404">
        <v>169709</v>
      </c>
    </row>
    <row r="336" spans="1:4" ht="13.8">
      <c r="A336" s="410" t="s">
        <v>41</v>
      </c>
      <c r="B336" s="402" t="s">
        <v>379</v>
      </c>
      <c r="C336" s="403" t="s">
        <v>40</v>
      </c>
      <c r="D336" s="404">
        <v>137316</v>
      </c>
    </row>
    <row r="337" spans="1:4" ht="41.4">
      <c r="A337" s="560" t="s">
        <v>21</v>
      </c>
      <c r="B337" s="456" t="s">
        <v>444</v>
      </c>
      <c r="C337" s="457" t="s">
        <v>584</v>
      </c>
      <c r="D337" s="458">
        <v>25567</v>
      </c>
    </row>
    <row r="338" spans="1:4" ht="41.4">
      <c r="A338" s="410" t="s">
        <v>34</v>
      </c>
      <c r="B338" s="402" t="s">
        <v>444</v>
      </c>
      <c r="C338" s="403" t="s">
        <v>33</v>
      </c>
      <c r="D338" s="404">
        <v>935</v>
      </c>
    </row>
    <row r="339" spans="1:4" ht="13.8">
      <c r="A339" s="410" t="s">
        <v>38</v>
      </c>
      <c r="B339" s="402" t="s">
        <v>444</v>
      </c>
      <c r="C339" s="403" t="s">
        <v>37</v>
      </c>
      <c r="D339" s="404">
        <v>935</v>
      </c>
    </row>
    <row r="340" spans="1:4" ht="13.8">
      <c r="A340" s="410" t="s">
        <v>524</v>
      </c>
      <c r="B340" s="402" t="s">
        <v>444</v>
      </c>
      <c r="C340" s="403" t="s">
        <v>20</v>
      </c>
      <c r="D340" s="404">
        <v>244</v>
      </c>
    </row>
    <row r="341" spans="1:4" ht="27.6">
      <c r="A341" s="410" t="s">
        <v>36</v>
      </c>
      <c r="B341" s="402" t="s">
        <v>444</v>
      </c>
      <c r="C341" s="403" t="s">
        <v>19</v>
      </c>
      <c r="D341" s="404">
        <v>244</v>
      </c>
    </row>
    <row r="342" spans="1:4" ht="13.8">
      <c r="A342" s="410" t="s">
        <v>18</v>
      </c>
      <c r="B342" s="402" t="s">
        <v>444</v>
      </c>
      <c r="C342" s="403" t="s">
        <v>17</v>
      </c>
      <c r="D342" s="404">
        <v>24388</v>
      </c>
    </row>
    <row r="343" spans="1:4" ht="13.8">
      <c r="A343" s="410" t="s">
        <v>16</v>
      </c>
      <c r="B343" s="402" t="s">
        <v>444</v>
      </c>
      <c r="C343" s="403" t="s">
        <v>15</v>
      </c>
      <c r="D343" s="404">
        <v>24388</v>
      </c>
    </row>
    <row r="344" spans="1:4" ht="27.6">
      <c r="A344" s="560" t="s">
        <v>69</v>
      </c>
      <c r="B344" s="456" t="s">
        <v>380</v>
      </c>
      <c r="C344" s="457" t="s">
        <v>584</v>
      </c>
      <c r="D344" s="458">
        <v>2000</v>
      </c>
    </row>
    <row r="345" spans="1:4" ht="27.6">
      <c r="A345" s="410" t="s">
        <v>27</v>
      </c>
      <c r="B345" s="402" t="s">
        <v>380</v>
      </c>
      <c r="C345" s="403" t="s">
        <v>5</v>
      </c>
      <c r="D345" s="404">
        <v>2000</v>
      </c>
    </row>
    <row r="346" spans="1:4" ht="13.8">
      <c r="A346" s="410" t="s">
        <v>26</v>
      </c>
      <c r="B346" s="402" t="s">
        <v>380</v>
      </c>
      <c r="C346" s="403" t="s">
        <v>6</v>
      </c>
      <c r="D346" s="404">
        <v>800</v>
      </c>
    </row>
    <row r="347" spans="1:4" ht="13.8">
      <c r="A347" s="410" t="s">
        <v>41</v>
      </c>
      <c r="B347" s="402" t="s">
        <v>380</v>
      </c>
      <c r="C347" s="403" t="s">
        <v>40</v>
      </c>
      <c r="D347" s="404">
        <v>1200</v>
      </c>
    </row>
    <row r="348" spans="1:4" ht="13.8">
      <c r="A348" s="468" t="s">
        <v>50</v>
      </c>
      <c r="B348" s="450" t="s">
        <v>200</v>
      </c>
      <c r="C348" s="451" t="s">
        <v>584</v>
      </c>
      <c r="D348" s="452">
        <v>708075.9</v>
      </c>
    </row>
    <row r="349" spans="1:4" ht="27.6">
      <c r="A349" s="475" t="s">
        <v>201</v>
      </c>
      <c r="B349" s="465" t="s">
        <v>202</v>
      </c>
      <c r="C349" s="466" t="s">
        <v>584</v>
      </c>
      <c r="D349" s="467">
        <v>669018.9</v>
      </c>
    </row>
    <row r="350" spans="1:4" ht="13.8">
      <c r="A350" s="560" t="s">
        <v>502</v>
      </c>
      <c r="B350" s="456" t="s">
        <v>404</v>
      </c>
      <c r="C350" s="457" t="s">
        <v>584</v>
      </c>
      <c r="D350" s="458">
        <v>2890.9</v>
      </c>
    </row>
    <row r="351" spans="1:4" ht="27.6">
      <c r="A351" s="410" t="s">
        <v>27</v>
      </c>
      <c r="B351" s="402" t="s">
        <v>404</v>
      </c>
      <c r="C351" s="403" t="s">
        <v>5</v>
      </c>
      <c r="D351" s="404">
        <v>2890.9</v>
      </c>
    </row>
    <row r="352" spans="1:4" ht="13.8">
      <c r="A352" s="410" t="s">
        <v>41</v>
      </c>
      <c r="B352" s="402" t="s">
        <v>404</v>
      </c>
      <c r="C352" s="403" t="s">
        <v>40</v>
      </c>
      <c r="D352" s="404">
        <v>2890.9</v>
      </c>
    </row>
    <row r="353" spans="1:4" ht="13.8">
      <c r="A353" s="560" t="s">
        <v>35</v>
      </c>
      <c r="B353" s="456" t="s">
        <v>405</v>
      </c>
      <c r="C353" s="457" t="s">
        <v>584</v>
      </c>
      <c r="D353" s="458">
        <v>71260</v>
      </c>
    </row>
    <row r="354" spans="1:4" ht="27.6">
      <c r="A354" s="410" t="s">
        <v>27</v>
      </c>
      <c r="B354" s="402" t="s">
        <v>405</v>
      </c>
      <c r="C354" s="403" t="s">
        <v>5</v>
      </c>
      <c r="D354" s="404">
        <v>71260</v>
      </c>
    </row>
    <row r="355" spans="1:4" ht="13.8">
      <c r="A355" s="410" t="s">
        <v>26</v>
      </c>
      <c r="B355" s="402" t="s">
        <v>405</v>
      </c>
      <c r="C355" s="403" t="s">
        <v>6</v>
      </c>
      <c r="D355" s="404">
        <v>55334.1</v>
      </c>
    </row>
    <row r="356" spans="1:4" ht="13.8">
      <c r="A356" s="410" t="s">
        <v>41</v>
      </c>
      <c r="B356" s="402" t="s">
        <v>405</v>
      </c>
      <c r="C356" s="403" t="s">
        <v>40</v>
      </c>
      <c r="D356" s="404">
        <v>15925.9</v>
      </c>
    </row>
    <row r="357" spans="1:4" ht="13.8">
      <c r="A357" s="560" t="s">
        <v>406</v>
      </c>
      <c r="B357" s="456" t="s">
        <v>407</v>
      </c>
      <c r="C357" s="457" t="s">
        <v>584</v>
      </c>
      <c r="D357" s="458">
        <v>3000</v>
      </c>
    </row>
    <row r="358" spans="1:4" ht="27.6">
      <c r="A358" s="410" t="s">
        <v>27</v>
      </c>
      <c r="B358" s="402" t="s">
        <v>407</v>
      </c>
      <c r="C358" s="403" t="s">
        <v>5</v>
      </c>
      <c r="D358" s="404">
        <v>3000</v>
      </c>
    </row>
    <row r="359" spans="1:4" ht="13.8">
      <c r="A359" s="410" t="s">
        <v>26</v>
      </c>
      <c r="B359" s="402" t="s">
        <v>407</v>
      </c>
      <c r="C359" s="403" t="s">
        <v>6</v>
      </c>
      <c r="D359" s="404">
        <v>1270</v>
      </c>
    </row>
    <row r="360" spans="1:4" ht="13.8">
      <c r="A360" s="410" t="s">
        <v>41</v>
      </c>
      <c r="B360" s="402" t="s">
        <v>407</v>
      </c>
      <c r="C360" s="403" t="s">
        <v>40</v>
      </c>
      <c r="D360" s="404">
        <v>1730</v>
      </c>
    </row>
    <row r="361" spans="1:4" ht="41.4">
      <c r="A361" s="560" t="s">
        <v>148</v>
      </c>
      <c r="B361" s="456" t="s">
        <v>203</v>
      </c>
      <c r="C361" s="457" t="s">
        <v>584</v>
      </c>
      <c r="D361" s="458">
        <v>2844</v>
      </c>
    </row>
    <row r="362" spans="1:4" ht="41.4">
      <c r="A362" s="410" t="s">
        <v>34</v>
      </c>
      <c r="B362" s="402" t="s">
        <v>203</v>
      </c>
      <c r="C362" s="403" t="s">
        <v>33</v>
      </c>
      <c r="D362" s="404">
        <v>2485.4</v>
      </c>
    </row>
    <row r="363" spans="1:4" ht="13.8">
      <c r="A363" s="410" t="s">
        <v>38</v>
      </c>
      <c r="B363" s="402" t="s">
        <v>203</v>
      </c>
      <c r="C363" s="403" t="s">
        <v>37</v>
      </c>
      <c r="D363" s="404">
        <v>2485.4</v>
      </c>
    </row>
    <row r="364" spans="1:4" ht="13.8">
      <c r="A364" s="410" t="s">
        <v>524</v>
      </c>
      <c r="B364" s="402" t="s">
        <v>203</v>
      </c>
      <c r="C364" s="403" t="s">
        <v>20</v>
      </c>
      <c r="D364" s="404">
        <v>358.6</v>
      </c>
    </row>
    <row r="365" spans="1:4" ht="27.6">
      <c r="A365" s="410" t="s">
        <v>36</v>
      </c>
      <c r="B365" s="402" t="s">
        <v>203</v>
      </c>
      <c r="C365" s="403" t="s">
        <v>19</v>
      </c>
      <c r="D365" s="404">
        <v>358.6</v>
      </c>
    </row>
    <row r="366" spans="1:4" ht="82.8">
      <c r="A366" s="560" t="s">
        <v>63</v>
      </c>
      <c r="B366" s="456" t="s">
        <v>408</v>
      </c>
      <c r="C366" s="457" t="s">
        <v>584</v>
      </c>
      <c r="D366" s="458">
        <v>554395</v>
      </c>
    </row>
    <row r="367" spans="1:4" ht="27.6">
      <c r="A367" s="410" t="s">
        <v>27</v>
      </c>
      <c r="B367" s="402" t="s">
        <v>408</v>
      </c>
      <c r="C367" s="403" t="s">
        <v>5</v>
      </c>
      <c r="D367" s="404">
        <v>554395</v>
      </c>
    </row>
    <row r="368" spans="1:4" ht="13.8">
      <c r="A368" s="410" t="s">
        <v>26</v>
      </c>
      <c r="B368" s="402" t="s">
        <v>408</v>
      </c>
      <c r="C368" s="403" t="s">
        <v>6</v>
      </c>
      <c r="D368" s="404">
        <v>451622</v>
      </c>
    </row>
    <row r="369" spans="1:4" ht="13.8">
      <c r="A369" s="410" t="s">
        <v>41</v>
      </c>
      <c r="B369" s="402" t="s">
        <v>408</v>
      </c>
      <c r="C369" s="403" t="s">
        <v>40</v>
      </c>
      <c r="D369" s="404">
        <v>102773</v>
      </c>
    </row>
    <row r="370" spans="1:4" ht="55.2">
      <c r="A370" s="560" t="s">
        <v>62</v>
      </c>
      <c r="B370" s="456" t="s">
        <v>409</v>
      </c>
      <c r="C370" s="457" t="s">
        <v>584</v>
      </c>
      <c r="D370" s="458">
        <v>29819</v>
      </c>
    </row>
    <row r="371" spans="1:4" ht="27.6">
      <c r="A371" s="410" t="s">
        <v>27</v>
      </c>
      <c r="B371" s="402" t="s">
        <v>409</v>
      </c>
      <c r="C371" s="403" t="s">
        <v>5</v>
      </c>
      <c r="D371" s="404">
        <v>29819</v>
      </c>
    </row>
    <row r="372" spans="1:4" ht="13.8">
      <c r="A372" s="410" t="s">
        <v>26</v>
      </c>
      <c r="B372" s="402" t="s">
        <v>409</v>
      </c>
      <c r="C372" s="403" t="s">
        <v>6</v>
      </c>
      <c r="D372" s="404">
        <v>23542.6</v>
      </c>
    </row>
    <row r="373" spans="1:4" ht="13.8">
      <c r="A373" s="410" t="s">
        <v>41</v>
      </c>
      <c r="B373" s="402" t="s">
        <v>409</v>
      </c>
      <c r="C373" s="403" t="s">
        <v>40</v>
      </c>
      <c r="D373" s="404">
        <v>6276.4</v>
      </c>
    </row>
    <row r="374" spans="1:4" ht="41.4">
      <c r="A374" s="560" t="s">
        <v>61</v>
      </c>
      <c r="B374" s="456" t="s">
        <v>410</v>
      </c>
      <c r="C374" s="457" t="s">
        <v>584</v>
      </c>
      <c r="D374" s="458">
        <v>1234</v>
      </c>
    </row>
    <row r="375" spans="1:4" ht="27.6">
      <c r="A375" s="410" t="s">
        <v>27</v>
      </c>
      <c r="B375" s="402" t="s">
        <v>410</v>
      </c>
      <c r="C375" s="403" t="s">
        <v>5</v>
      </c>
      <c r="D375" s="404">
        <v>1234</v>
      </c>
    </row>
    <row r="376" spans="1:4" ht="13.8">
      <c r="A376" s="410" t="s">
        <v>26</v>
      </c>
      <c r="B376" s="402" t="s">
        <v>410</v>
      </c>
      <c r="C376" s="403" t="s">
        <v>6</v>
      </c>
      <c r="D376" s="404">
        <v>1064</v>
      </c>
    </row>
    <row r="377" spans="1:4" ht="13.8">
      <c r="A377" s="410" t="s">
        <v>41</v>
      </c>
      <c r="B377" s="402" t="s">
        <v>410</v>
      </c>
      <c r="C377" s="403" t="s">
        <v>40</v>
      </c>
      <c r="D377" s="404">
        <v>170</v>
      </c>
    </row>
    <row r="378" spans="1:4" ht="27.6">
      <c r="A378" s="410" t="s">
        <v>500</v>
      </c>
      <c r="B378" s="402" t="s">
        <v>411</v>
      </c>
      <c r="C378" s="403" t="s">
        <v>584</v>
      </c>
      <c r="D378" s="404">
        <v>2176</v>
      </c>
    </row>
    <row r="379" spans="1:4" ht="27.6">
      <c r="A379" s="410" t="s">
        <v>27</v>
      </c>
      <c r="B379" s="402" t="s">
        <v>411</v>
      </c>
      <c r="C379" s="403" t="s">
        <v>5</v>
      </c>
      <c r="D379" s="404">
        <v>2176</v>
      </c>
    </row>
    <row r="380" spans="1:4" ht="13.8">
      <c r="A380" s="410" t="s">
        <v>26</v>
      </c>
      <c r="B380" s="402" t="s">
        <v>411</v>
      </c>
      <c r="C380" s="403" t="s">
        <v>6</v>
      </c>
      <c r="D380" s="404">
        <v>1590</v>
      </c>
    </row>
    <row r="381" spans="1:4" ht="13.8">
      <c r="A381" s="410" t="s">
        <v>41</v>
      </c>
      <c r="B381" s="402" t="s">
        <v>411</v>
      </c>
      <c r="C381" s="403" t="s">
        <v>40</v>
      </c>
      <c r="D381" s="404">
        <v>586</v>
      </c>
    </row>
    <row r="382" spans="1:4" ht="41.4">
      <c r="A382" s="560" t="s">
        <v>533</v>
      </c>
      <c r="B382" s="456" t="s">
        <v>534</v>
      </c>
      <c r="C382" s="457" t="s">
        <v>584</v>
      </c>
      <c r="D382" s="458">
        <v>1400</v>
      </c>
    </row>
    <row r="383" spans="1:4" ht="27.6">
      <c r="A383" s="410" t="s">
        <v>27</v>
      </c>
      <c r="B383" s="402" t="s">
        <v>534</v>
      </c>
      <c r="C383" s="403" t="s">
        <v>5</v>
      </c>
      <c r="D383" s="404">
        <v>1400</v>
      </c>
    </row>
    <row r="384" spans="1:4" ht="13.8">
      <c r="A384" s="410" t="s">
        <v>26</v>
      </c>
      <c r="B384" s="402" t="s">
        <v>534</v>
      </c>
      <c r="C384" s="403" t="s">
        <v>6</v>
      </c>
      <c r="D384" s="404">
        <v>980</v>
      </c>
    </row>
    <row r="385" spans="1:4" ht="13.8">
      <c r="A385" s="410" t="s">
        <v>41</v>
      </c>
      <c r="B385" s="402" t="s">
        <v>534</v>
      </c>
      <c r="C385" s="403" t="s">
        <v>40</v>
      </c>
      <c r="D385" s="404">
        <v>420</v>
      </c>
    </row>
    <row r="386" spans="1:4" ht="27.6">
      <c r="A386" s="475" t="s">
        <v>1113</v>
      </c>
      <c r="B386" s="465" t="s">
        <v>1120</v>
      </c>
      <c r="C386" s="466" t="s">
        <v>584</v>
      </c>
      <c r="D386" s="467">
        <v>39057</v>
      </c>
    </row>
    <row r="387" spans="1:4" ht="27.6">
      <c r="A387" s="560" t="s">
        <v>1114</v>
      </c>
      <c r="B387" s="456" t="s">
        <v>1121</v>
      </c>
      <c r="C387" s="457" t="s">
        <v>584</v>
      </c>
      <c r="D387" s="458">
        <v>37104.199999999997</v>
      </c>
    </row>
    <row r="388" spans="1:4" ht="13.8">
      <c r="A388" s="410" t="s">
        <v>85</v>
      </c>
      <c r="B388" s="402" t="s">
        <v>1121</v>
      </c>
      <c r="C388" s="403" t="s">
        <v>84</v>
      </c>
      <c r="D388" s="404">
        <v>37104.199999999997</v>
      </c>
    </row>
    <row r="389" spans="1:4" ht="69">
      <c r="A389" s="410" t="s">
        <v>1115</v>
      </c>
      <c r="B389" s="402" t="s">
        <v>1121</v>
      </c>
      <c r="C389" s="403" t="s">
        <v>1116</v>
      </c>
      <c r="D389" s="404">
        <v>37104.199999999997</v>
      </c>
    </row>
    <row r="390" spans="1:4" ht="27.6">
      <c r="A390" s="560" t="s">
        <v>1117</v>
      </c>
      <c r="B390" s="456" t="s">
        <v>1122</v>
      </c>
      <c r="C390" s="457" t="s">
        <v>584</v>
      </c>
      <c r="D390" s="458">
        <v>1952.8</v>
      </c>
    </row>
    <row r="391" spans="1:4" ht="13.8">
      <c r="A391" s="410" t="s">
        <v>85</v>
      </c>
      <c r="B391" s="402" t="s">
        <v>1122</v>
      </c>
      <c r="C391" s="403" t="s">
        <v>84</v>
      </c>
      <c r="D391" s="404">
        <v>1952.8</v>
      </c>
    </row>
    <row r="392" spans="1:4" ht="69">
      <c r="A392" s="410" t="s">
        <v>1115</v>
      </c>
      <c r="B392" s="402" t="s">
        <v>1122</v>
      </c>
      <c r="C392" s="403" t="s">
        <v>1116</v>
      </c>
      <c r="D392" s="404">
        <v>1952.8</v>
      </c>
    </row>
    <row r="393" spans="1:4" ht="27.6">
      <c r="A393" s="468" t="s">
        <v>42</v>
      </c>
      <c r="B393" s="450" t="s">
        <v>412</v>
      </c>
      <c r="C393" s="451" t="s">
        <v>584</v>
      </c>
      <c r="D393" s="452">
        <v>138687.9</v>
      </c>
    </row>
    <row r="394" spans="1:4" ht="55.2">
      <c r="A394" s="475" t="s">
        <v>535</v>
      </c>
      <c r="B394" s="465" t="s">
        <v>445</v>
      </c>
      <c r="C394" s="466" t="s">
        <v>584</v>
      </c>
      <c r="D394" s="467">
        <v>121039.5</v>
      </c>
    </row>
    <row r="395" spans="1:4" ht="13.8">
      <c r="A395" s="560" t="s">
        <v>64</v>
      </c>
      <c r="B395" s="456" t="s">
        <v>680</v>
      </c>
      <c r="C395" s="457" t="s">
        <v>584</v>
      </c>
      <c r="D395" s="458">
        <v>3500</v>
      </c>
    </row>
    <row r="396" spans="1:4" ht="27.6">
      <c r="A396" s="410" t="s">
        <v>27</v>
      </c>
      <c r="B396" s="402" t="s">
        <v>680</v>
      </c>
      <c r="C396" s="403" t="s">
        <v>5</v>
      </c>
      <c r="D396" s="404">
        <v>3500</v>
      </c>
    </row>
    <row r="397" spans="1:4" ht="13.8">
      <c r="A397" s="410" t="s">
        <v>26</v>
      </c>
      <c r="B397" s="402" t="s">
        <v>680</v>
      </c>
      <c r="C397" s="403" t="s">
        <v>6</v>
      </c>
      <c r="D397" s="404">
        <v>3500</v>
      </c>
    </row>
    <row r="398" spans="1:4" ht="13.8">
      <c r="A398" s="560" t="s">
        <v>502</v>
      </c>
      <c r="B398" s="456" t="s">
        <v>413</v>
      </c>
      <c r="C398" s="457" t="s">
        <v>584</v>
      </c>
      <c r="D398" s="458">
        <v>105664.4</v>
      </c>
    </row>
    <row r="399" spans="1:4" ht="27.6">
      <c r="A399" s="410" t="s">
        <v>27</v>
      </c>
      <c r="B399" s="402" t="s">
        <v>413</v>
      </c>
      <c r="C399" s="403" t="s">
        <v>5</v>
      </c>
      <c r="D399" s="404">
        <v>105664.4</v>
      </c>
    </row>
    <row r="400" spans="1:4" ht="13.8">
      <c r="A400" s="410" t="s">
        <v>26</v>
      </c>
      <c r="B400" s="402" t="s">
        <v>413</v>
      </c>
      <c r="C400" s="403" t="s">
        <v>6</v>
      </c>
      <c r="D400" s="404">
        <v>87993.7</v>
      </c>
    </row>
    <row r="401" spans="1:4" ht="13.8">
      <c r="A401" s="410" t="s">
        <v>41</v>
      </c>
      <c r="B401" s="402" t="s">
        <v>413</v>
      </c>
      <c r="C401" s="403" t="s">
        <v>40</v>
      </c>
      <c r="D401" s="404">
        <v>17670.7</v>
      </c>
    </row>
    <row r="402" spans="1:4" ht="13.8">
      <c r="A402" s="560" t="s">
        <v>35</v>
      </c>
      <c r="B402" s="456" t="s">
        <v>414</v>
      </c>
      <c r="C402" s="457" t="s">
        <v>584</v>
      </c>
      <c r="D402" s="458">
        <v>11675.1</v>
      </c>
    </row>
    <row r="403" spans="1:4" ht="27.6">
      <c r="A403" s="410" t="s">
        <v>27</v>
      </c>
      <c r="B403" s="402" t="s">
        <v>414</v>
      </c>
      <c r="C403" s="403" t="s">
        <v>5</v>
      </c>
      <c r="D403" s="404">
        <v>11675.1</v>
      </c>
    </row>
    <row r="404" spans="1:4" ht="13.8">
      <c r="A404" s="410" t="s">
        <v>26</v>
      </c>
      <c r="B404" s="402" t="s">
        <v>414</v>
      </c>
      <c r="C404" s="403" t="s">
        <v>6</v>
      </c>
      <c r="D404" s="404">
        <v>11540.8</v>
      </c>
    </row>
    <row r="405" spans="1:4" ht="13.8">
      <c r="A405" s="410" t="s">
        <v>41</v>
      </c>
      <c r="B405" s="402" t="s">
        <v>414</v>
      </c>
      <c r="C405" s="403" t="s">
        <v>40</v>
      </c>
      <c r="D405" s="404">
        <v>134.30000000000001</v>
      </c>
    </row>
    <row r="406" spans="1:4" ht="27.6">
      <c r="A406" s="560" t="s">
        <v>536</v>
      </c>
      <c r="B406" s="456" t="s">
        <v>415</v>
      </c>
      <c r="C406" s="457" t="s">
        <v>584</v>
      </c>
      <c r="D406" s="458">
        <v>200</v>
      </c>
    </row>
    <row r="407" spans="1:4" ht="27.6">
      <c r="A407" s="410" t="s">
        <v>27</v>
      </c>
      <c r="B407" s="402" t="s">
        <v>415</v>
      </c>
      <c r="C407" s="403" t="s">
        <v>5</v>
      </c>
      <c r="D407" s="404">
        <v>200</v>
      </c>
    </row>
    <row r="408" spans="1:4" ht="13.8">
      <c r="A408" s="410" t="s">
        <v>26</v>
      </c>
      <c r="B408" s="402" t="s">
        <v>415</v>
      </c>
      <c r="C408" s="403" t="s">
        <v>6</v>
      </c>
      <c r="D408" s="404">
        <v>200</v>
      </c>
    </row>
    <row r="409" spans="1:4" ht="27.6">
      <c r="A409" s="475" t="s">
        <v>416</v>
      </c>
      <c r="B409" s="465" t="s">
        <v>417</v>
      </c>
      <c r="C409" s="466" t="s">
        <v>584</v>
      </c>
      <c r="D409" s="467">
        <v>17648.400000000001</v>
      </c>
    </row>
    <row r="410" spans="1:4" ht="13.8">
      <c r="A410" s="560" t="s">
        <v>502</v>
      </c>
      <c r="B410" s="456" t="s">
        <v>418</v>
      </c>
      <c r="C410" s="457" t="s">
        <v>584</v>
      </c>
      <c r="D410" s="458">
        <v>5230</v>
      </c>
    </row>
    <row r="411" spans="1:4" ht="27.6">
      <c r="A411" s="410" t="s">
        <v>27</v>
      </c>
      <c r="B411" s="402" t="s">
        <v>418</v>
      </c>
      <c r="C411" s="403" t="s">
        <v>5</v>
      </c>
      <c r="D411" s="404">
        <v>5230</v>
      </c>
    </row>
    <row r="412" spans="1:4" ht="13.8">
      <c r="A412" s="410" t="s">
        <v>41</v>
      </c>
      <c r="B412" s="402" t="s">
        <v>418</v>
      </c>
      <c r="C412" s="403" t="s">
        <v>40</v>
      </c>
      <c r="D412" s="404">
        <v>5230</v>
      </c>
    </row>
    <row r="413" spans="1:4" ht="13.8">
      <c r="A413" s="560" t="s">
        <v>35</v>
      </c>
      <c r="B413" s="456" t="s">
        <v>419</v>
      </c>
      <c r="C413" s="457" t="s">
        <v>584</v>
      </c>
      <c r="D413" s="458">
        <v>2385.4</v>
      </c>
    </row>
    <row r="414" spans="1:4" ht="27.6">
      <c r="A414" s="410" t="s">
        <v>27</v>
      </c>
      <c r="B414" s="402" t="s">
        <v>419</v>
      </c>
      <c r="C414" s="403" t="s">
        <v>5</v>
      </c>
      <c r="D414" s="404">
        <v>2385.4</v>
      </c>
    </row>
    <row r="415" spans="1:4" ht="13.8">
      <c r="A415" s="410" t="s">
        <v>41</v>
      </c>
      <c r="B415" s="402" t="s">
        <v>419</v>
      </c>
      <c r="C415" s="403" t="s">
        <v>40</v>
      </c>
      <c r="D415" s="404">
        <v>2385.4</v>
      </c>
    </row>
    <row r="416" spans="1:4" ht="13.8">
      <c r="A416" s="560" t="s">
        <v>60</v>
      </c>
      <c r="B416" s="456" t="s">
        <v>420</v>
      </c>
      <c r="C416" s="457" t="s">
        <v>584</v>
      </c>
      <c r="D416" s="458">
        <v>40</v>
      </c>
    </row>
    <row r="417" spans="1:4" ht="27.6">
      <c r="A417" s="410" t="s">
        <v>27</v>
      </c>
      <c r="B417" s="402" t="s">
        <v>420</v>
      </c>
      <c r="C417" s="403" t="s">
        <v>5</v>
      </c>
      <c r="D417" s="404">
        <v>40</v>
      </c>
    </row>
    <row r="418" spans="1:4" ht="13.8">
      <c r="A418" s="410" t="s">
        <v>41</v>
      </c>
      <c r="B418" s="402" t="s">
        <v>420</v>
      </c>
      <c r="C418" s="403" t="s">
        <v>40</v>
      </c>
      <c r="D418" s="404">
        <v>40</v>
      </c>
    </row>
    <row r="419" spans="1:4" ht="55.2">
      <c r="A419" s="560" t="s">
        <v>59</v>
      </c>
      <c r="B419" s="456" t="s">
        <v>421</v>
      </c>
      <c r="C419" s="457" t="s">
        <v>584</v>
      </c>
      <c r="D419" s="458">
        <v>9993</v>
      </c>
    </row>
    <row r="420" spans="1:4" ht="27.6">
      <c r="A420" s="410" t="s">
        <v>27</v>
      </c>
      <c r="B420" s="402" t="s">
        <v>421</v>
      </c>
      <c r="C420" s="403" t="s">
        <v>5</v>
      </c>
      <c r="D420" s="404">
        <v>9993</v>
      </c>
    </row>
    <row r="421" spans="1:4" ht="13.8">
      <c r="A421" s="410" t="s">
        <v>41</v>
      </c>
      <c r="B421" s="402" t="s">
        <v>421</v>
      </c>
      <c r="C421" s="403" t="s">
        <v>40</v>
      </c>
      <c r="D421" s="404">
        <v>9993</v>
      </c>
    </row>
    <row r="422" spans="1:4" ht="13.8">
      <c r="A422" s="468" t="s">
        <v>49</v>
      </c>
      <c r="B422" s="450" t="s">
        <v>422</v>
      </c>
      <c r="C422" s="451" t="s">
        <v>584</v>
      </c>
      <c r="D422" s="452">
        <v>37170.400000000001</v>
      </c>
    </row>
    <row r="423" spans="1:4" ht="27.6">
      <c r="A423" s="475" t="s">
        <v>423</v>
      </c>
      <c r="B423" s="465" t="s">
        <v>424</v>
      </c>
      <c r="C423" s="466" t="s">
        <v>584</v>
      </c>
      <c r="D423" s="467">
        <v>9685</v>
      </c>
    </row>
    <row r="424" spans="1:4" ht="13.8">
      <c r="A424" s="560" t="s">
        <v>180</v>
      </c>
      <c r="B424" s="456" t="s">
        <v>425</v>
      </c>
      <c r="C424" s="457" t="s">
        <v>584</v>
      </c>
      <c r="D424" s="458">
        <v>500</v>
      </c>
    </row>
    <row r="425" spans="1:4" ht="13.8">
      <c r="A425" s="410" t="s">
        <v>524</v>
      </c>
      <c r="B425" s="402" t="s">
        <v>425</v>
      </c>
      <c r="C425" s="403" t="s">
        <v>20</v>
      </c>
      <c r="D425" s="404">
        <v>500</v>
      </c>
    </row>
    <row r="426" spans="1:4" ht="27.6">
      <c r="A426" s="410" t="s">
        <v>36</v>
      </c>
      <c r="B426" s="402" t="s">
        <v>425</v>
      </c>
      <c r="C426" s="403" t="s">
        <v>19</v>
      </c>
      <c r="D426" s="404">
        <v>500</v>
      </c>
    </row>
    <row r="427" spans="1:4" ht="27.6">
      <c r="A427" s="560" t="s">
        <v>39</v>
      </c>
      <c r="B427" s="456" t="s">
        <v>446</v>
      </c>
      <c r="C427" s="457" t="s">
        <v>584</v>
      </c>
      <c r="D427" s="458">
        <v>9185</v>
      </c>
    </row>
    <row r="428" spans="1:4" ht="41.4">
      <c r="A428" s="410" t="s">
        <v>34</v>
      </c>
      <c r="B428" s="402" t="s">
        <v>446</v>
      </c>
      <c r="C428" s="403" t="s">
        <v>33</v>
      </c>
      <c r="D428" s="404">
        <v>7337.5</v>
      </c>
    </row>
    <row r="429" spans="1:4" ht="13.8">
      <c r="A429" s="410" t="s">
        <v>38</v>
      </c>
      <c r="B429" s="402" t="s">
        <v>446</v>
      </c>
      <c r="C429" s="403" t="s">
        <v>37</v>
      </c>
      <c r="D429" s="404">
        <v>7337.5</v>
      </c>
    </row>
    <row r="430" spans="1:4" ht="13.8">
      <c r="A430" s="410" t="s">
        <v>524</v>
      </c>
      <c r="B430" s="402" t="s">
        <v>446</v>
      </c>
      <c r="C430" s="403" t="s">
        <v>20</v>
      </c>
      <c r="D430" s="404">
        <v>1815.5</v>
      </c>
    </row>
    <row r="431" spans="1:4" ht="27.6">
      <c r="A431" s="410" t="s">
        <v>36</v>
      </c>
      <c r="B431" s="402" t="s">
        <v>446</v>
      </c>
      <c r="C431" s="403" t="s">
        <v>19</v>
      </c>
      <c r="D431" s="404">
        <v>1815.5</v>
      </c>
    </row>
    <row r="432" spans="1:4" ht="13.8">
      <c r="A432" s="410" t="s">
        <v>30</v>
      </c>
      <c r="B432" s="402" t="s">
        <v>446</v>
      </c>
      <c r="C432" s="403" t="s">
        <v>4</v>
      </c>
      <c r="D432" s="404">
        <v>32</v>
      </c>
    </row>
    <row r="433" spans="1:4" ht="13.8">
      <c r="A433" s="410" t="s">
        <v>29</v>
      </c>
      <c r="B433" s="402" t="s">
        <v>446</v>
      </c>
      <c r="C433" s="403" t="s">
        <v>28</v>
      </c>
      <c r="D433" s="404">
        <v>32</v>
      </c>
    </row>
    <row r="434" spans="1:4" ht="27.6">
      <c r="A434" s="475" t="s">
        <v>447</v>
      </c>
      <c r="B434" s="465" t="s">
        <v>448</v>
      </c>
      <c r="C434" s="466" t="s">
        <v>584</v>
      </c>
      <c r="D434" s="467">
        <v>27485.4</v>
      </c>
    </row>
    <row r="435" spans="1:4" ht="13.8">
      <c r="A435" s="560" t="s">
        <v>502</v>
      </c>
      <c r="B435" s="456" t="s">
        <v>449</v>
      </c>
      <c r="C435" s="457" t="s">
        <v>584</v>
      </c>
      <c r="D435" s="458">
        <v>24785.4</v>
      </c>
    </row>
    <row r="436" spans="1:4" ht="41.4">
      <c r="A436" s="410" t="s">
        <v>34</v>
      </c>
      <c r="B436" s="402" t="s">
        <v>449</v>
      </c>
      <c r="C436" s="403" t="s">
        <v>33</v>
      </c>
      <c r="D436" s="404">
        <v>22753.1</v>
      </c>
    </row>
    <row r="437" spans="1:4" ht="13.8">
      <c r="A437" s="410" t="s">
        <v>32</v>
      </c>
      <c r="B437" s="402" t="s">
        <v>449</v>
      </c>
      <c r="C437" s="403" t="s">
        <v>31</v>
      </c>
      <c r="D437" s="404">
        <v>22753.1</v>
      </c>
    </row>
    <row r="438" spans="1:4" ht="27.6">
      <c r="A438" s="410" t="s">
        <v>27</v>
      </c>
      <c r="B438" s="402" t="s">
        <v>449</v>
      </c>
      <c r="C438" s="403" t="s">
        <v>5</v>
      </c>
      <c r="D438" s="404">
        <v>2032.3</v>
      </c>
    </row>
    <row r="439" spans="1:4" ht="13.8">
      <c r="A439" s="410" t="s">
        <v>26</v>
      </c>
      <c r="B439" s="402" t="s">
        <v>449</v>
      </c>
      <c r="C439" s="403" t="s">
        <v>6</v>
      </c>
      <c r="D439" s="404">
        <v>2032.3</v>
      </c>
    </row>
    <row r="440" spans="1:4" ht="13.8">
      <c r="A440" s="560" t="s">
        <v>35</v>
      </c>
      <c r="B440" s="456" t="s">
        <v>450</v>
      </c>
      <c r="C440" s="457" t="s">
        <v>584</v>
      </c>
      <c r="D440" s="458">
        <v>2700</v>
      </c>
    </row>
    <row r="441" spans="1:4" ht="13.8">
      <c r="A441" s="410" t="s">
        <v>524</v>
      </c>
      <c r="B441" s="402" t="s">
        <v>450</v>
      </c>
      <c r="C441" s="403" t="s">
        <v>20</v>
      </c>
      <c r="D441" s="404">
        <v>1897</v>
      </c>
    </row>
    <row r="442" spans="1:4" ht="27.6">
      <c r="A442" s="410" t="s">
        <v>36</v>
      </c>
      <c r="B442" s="402" t="s">
        <v>450</v>
      </c>
      <c r="C442" s="403" t="s">
        <v>19</v>
      </c>
      <c r="D442" s="404">
        <v>1897</v>
      </c>
    </row>
    <row r="443" spans="1:4" ht="27.6">
      <c r="A443" s="410" t="s">
        <v>27</v>
      </c>
      <c r="B443" s="402" t="s">
        <v>450</v>
      </c>
      <c r="C443" s="403" t="s">
        <v>5</v>
      </c>
      <c r="D443" s="404">
        <v>800</v>
      </c>
    </row>
    <row r="444" spans="1:4" ht="13.8">
      <c r="A444" s="410" t="s">
        <v>26</v>
      </c>
      <c r="B444" s="402" t="s">
        <v>450</v>
      </c>
      <c r="C444" s="403" t="s">
        <v>6</v>
      </c>
      <c r="D444" s="404">
        <v>800</v>
      </c>
    </row>
    <row r="445" spans="1:4" ht="13.8">
      <c r="A445" s="410" t="s">
        <v>30</v>
      </c>
      <c r="B445" s="402" t="s">
        <v>450</v>
      </c>
      <c r="C445" s="403" t="s">
        <v>4</v>
      </c>
      <c r="D445" s="404">
        <v>3</v>
      </c>
    </row>
    <row r="446" spans="1:4" ht="13.8">
      <c r="A446" s="410" t="s">
        <v>29</v>
      </c>
      <c r="B446" s="402" t="s">
        <v>450</v>
      </c>
      <c r="C446" s="403" t="s">
        <v>28</v>
      </c>
      <c r="D446" s="404">
        <v>3</v>
      </c>
    </row>
    <row r="447" spans="1:4" ht="27.6">
      <c r="A447" s="469" t="s">
        <v>163</v>
      </c>
      <c r="B447" s="470" t="s">
        <v>235</v>
      </c>
      <c r="C447" s="471" t="s">
        <v>584</v>
      </c>
      <c r="D447" s="472">
        <v>21553.5</v>
      </c>
    </row>
    <row r="448" spans="1:4" ht="13.8">
      <c r="A448" s="468" t="s">
        <v>236</v>
      </c>
      <c r="B448" s="450" t="s">
        <v>237</v>
      </c>
      <c r="C448" s="451" t="s">
        <v>584</v>
      </c>
      <c r="D448" s="452">
        <v>5688</v>
      </c>
    </row>
    <row r="449" spans="1:4" ht="27.6">
      <c r="A449" s="475" t="s">
        <v>984</v>
      </c>
      <c r="B449" s="465" t="s">
        <v>238</v>
      </c>
      <c r="C449" s="466" t="s">
        <v>584</v>
      </c>
      <c r="D449" s="467">
        <v>5688</v>
      </c>
    </row>
    <row r="450" spans="1:4" ht="13.8">
      <c r="A450" s="560" t="s">
        <v>503</v>
      </c>
      <c r="B450" s="456" t="s">
        <v>239</v>
      </c>
      <c r="C450" s="457" t="s">
        <v>584</v>
      </c>
      <c r="D450" s="458">
        <v>3485</v>
      </c>
    </row>
    <row r="451" spans="1:4" ht="41.4">
      <c r="A451" s="410" t="s">
        <v>34</v>
      </c>
      <c r="B451" s="402" t="s">
        <v>239</v>
      </c>
      <c r="C451" s="403" t="s">
        <v>33</v>
      </c>
      <c r="D451" s="404">
        <v>3485</v>
      </c>
    </row>
    <row r="452" spans="1:4" ht="13.8">
      <c r="A452" s="410" t="s">
        <v>32</v>
      </c>
      <c r="B452" s="402" t="s">
        <v>239</v>
      </c>
      <c r="C452" s="403" t="s">
        <v>31</v>
      </c>
      <c r="D452" s="404">
        <v>3485</v>
      </c>
    </row>
    <row r="453" spans="1:4" ht="13.8">
      <c r="A453" s="560" t="s">
        <v>35</v>
      </c>
      <c r="B453" s="456" t="s">
        <v>240</v>
      </c>
      <c r="C453" s="457" t="s">
        <v>584</v>
      </c>
      <c r="D453" s="458">
        <v>600</v>
      </c>
    </row>
    <row r="454" spans="1:4" ht="13.8">
      <c r="A454" s="410" t="s">
        <v>524</v>
      </c>
      <c r="B454" s="402" t="s">
        <v>240</v>
      </c>
      <c r="C454" s="403" t="s">
        <v>20</v>
      </c>
      <c r="D454" s="404">
        <v>598.20000000000005</v>
      </c>
    </row>
    <row r="455" spans="1:4" ht="27.6">
      <c r="A455" s="410" t="s">
        <v>36</v>
      </c>
      <c r="B455" s="402" t="s">
        <v>240</v>
      </c>
      <c r="C455" s="403" t="s">
        <v>19</v>
      </c>
      <c r="D455" s="404">
        <v>598.20000000000005</v>
      </c>
    </row>
    <row r="456" spans="1:4" ht="13.8">
      <c r="A456" s="410" t="s">
        <v>30</v>
      </c>
      <c r="B456" s="402" t="s">
        <v>240</v>
      </c>
      <c r="C456" s="403" t="s">
        <v>4</v>
      </c>
      <c r="D456" s="404">
        <v>1.8</v>
      </c>
    </row>
    <row r="457" spans="1:4" ht="13.8">
      <c r="A457" s="410" t="s">
        <v>29</v>
      </c>
      <c r="B457" s="402" t="s">
        <v>240</v>
      </c>
      <c r="C457" s="403" t="s">
        <v>28</v>
      </c>
      <c r="D457" s="404">
        <v>1.8</v>
      </c>
    </row>
    <row r="458" spans="1:4" ht="27.6">
      <c r="A458" s="560" t="s">
        <v>1033</v>
      </c>
      <c r="B458" s="456" t="s">
        <v>1034</v>
      </c>
      <c r="C458" s="457" t="s">
        <v>584</v>
      </c>
      <c r="D458" s="458">
        <v>448.9</v>
      </c>
    </row>
    <row r="459" spans="1:4" ht="41.4">
      <c r="A459" s="410" t="s">
        <v>34</v>
      </c>
      <c r="B459" s="402" t="s">
        <v>1034</v>
      </c>
      <c r="C459" s="403" t="s">
        <v>33</v>
      </c>
      <c r="D459" s="404">
        <v>448.9</v>
      </c>
    </row>
    <row r="460" spans="1:4" ht="13.8">
      <c r="A460" s="410" t="s">
        <v>32</v>
      </c>
      <c r="B460" s="402" t="s">
        <v>1034</v>
      </c>
      <c r="C460" s="403" t="s">
        <v>31</v>
      </c>
      <c r="D460" s="404">
        <v>448.9</v>
      </c>
    </row>
    <row r="461" spans="1:4" ht="27.6">
      <c r="A461" s="560" t="s">
        <v>1035</v>
      </c>
      <c r="B461" s="456" t="s">
        <v>1036</v>
      </c>
      <c r="C461" s="457" t="s">
        <v>584</v>
      </c>
      <c r="D461" s="458">
        <v>448.8</v>
      </c>
    </row>
    <row r="462" spans="1:4" ht="41.4">
      <c r="A462" s="410" t="s">
        <v>34</v>
      </c>
      <c r="B462" s="402" t="s">
        <v>1036</v>
      </c>
      <c r="C462" s="403" t="s">
        <v>33</v>
      </c>
      <c r="D462" s="404">
        <v>448.8</v>
      </c>
    </row>
    <row r="463" spans="1:4" ht="13.8">
      <c r="A463" s="410" t="s">
        <v>32</v>
      </c>
      <c r="B463" s="402" t="s">
        <v>1036</v>
      </c>
      <c r="C463" s="403" t="s">
        <v>31</v>
      </c>
      <c r="D463" s="404">
        <v>448.8</v>
      </c>
    </row>
    <row r="464" spans="1:4" ht="27.6">
      <c r="A464" s="560" t="s">
        <v>1037</v>
      </c>
      <c r="B464" s="456" t="s">
        <v>1038</v>
      </c>
      <c r="C464" s="457" t="s">
        <v>584</v>
      </c>
      <c r="D464" s="458">
        <v>240.4</v>
      </c>
    </row>
    <row r="465" spans="1:4" ht="41.4">
      <c r="A465" s="410" t="s">
        <v>34</v>
      </c>
      <c r="B465" s="402" t="s">
        <v>1038</v>
      </c>
      <c r="C465" s="403" t="s">
        <v>33</v>
      </c>
      <c r="D465" s="404">
        <v>240.4</v>
      </c>
    </row>
    <row r="466" spans="1:4" ht="13.8">
      <c r="A466" s="410" t="s">
        <v>32</v>
      </c>
      <c r="B466" s="402" t="s">
        <v>1038</v>
      </c>
      <c r="C466" s="403" t="s">
        <v>31</v>
      </c>
      <c r="D466" s="404">
        <v>240.4</v>
      </c>
    </row>
    <row r="467" spans="1:4" ht="27.6">
      <c r="A467" s="560" t="s">
        <v>1039</v>
      </c>
      <c r="B467" s="456" t="s">
        <v>1040</v>
      </c>
      <c r="C467" s="457" t="s">
        <v>584</v>
      </c>
      <c r="D467" s="458">
        <v>240.5</v>
      </c>
    </row>
    <row r="468" spans="1:4" ht="41.4">
      <c r="A468" s="410" t="s">
        <v>34</v>
      </c>
      <c r="B468" s="402" t="s">
        <v>1040</v>
      </c>
      <c r="C468" s="403" t="s">
        <v>33</v>
      </c>
      <c r="D468" s="404">
        <v>240.5</v>
      </c>
    </row>
    <row r="469" spans="1:4" ht="13.8">
      <c r="A469" s="410" t="s">
        <v>32</v>
      </c>
      <c r="B469" s="402" t="s">
        <v>1040</v>
      </c>
      <c r="C469" s="403" t="s">
        <v>31</v>
      </c>
      <c r="D469" s="404">
        <v>240.5</v>
      </c>
    </row>
    <row r="470" spans="1:4" ht="27.6">
      <c r="A470" s="560" t="s">
        <v>1041</v>
      </c>
      <c r="B470" s="456" t="s">
        <v>1042</v>
      </c>
      <c r="C470" s="457" t="s">
        <v>584</v>
      </c>
      <c r="D470" s="458">
        <v>48.1</v>
      </c>
    </row>
    <row r="471" spans="1:4" ht="41.4">
      <c r="A471" s="410" t="s">
        <v>34</v>
      </c>
      <c r="B471" s="402" t="s">
        <v>1042</v>
      </c>
      <c r="C471" s="403" t="s">
        <v>33</v>
      </c>
      <c r="D471" s="404">
        <v>48.1</v>
      </c>
    </row>
    <row r="472" spans="1:4" ht="13.8">
      <c r="A472" s="410" t="s">
        <v>32</v>
      </c>
      <c r="B472" s="402" t="s">
        <v>1042</v>
      </c>
      <c r="C472" s="403" t="s">
        <v>31</v>
      </c>
      <c r="D472" s="404">
        <v>48.1</v>
      </c>
    </row>
    <row r="473" spans="1:4" ht="27.6">
      <c r="A473" s="560" t="s">
        <v>1043</v>
      </c>
      <c r="B473" s="456" t="s">
        <v>1044</v>
      </c>
      <c r="C473" s="457" t="s">
        <v>584</v>
      </c>
      <c r="D473" s="458">
        <v>112.2</v>
      </c>
    </row>
    <row r="474" spans="1:4" ht="41.4">
      <c r="A474" s="410" t="s">
        <v>34</v>
      </c>
      <c r="B474" s="402" t="s">
        <v>1044</v>
      </c>
      <c r="C474" s="403" t="s">
        <v>33</v>
      </c>
      <c r="D474" s="404">
        <v>112.2</v>
      </c>
    </row>
    <row r="475" spans="1:4" ht="13.8">
      <c r="A475" s="410" t="s">
        <v>32</v>
      </c>
      <c r="B475" s="402" t="s">
        <v>1044</v>
      </c>
      <c r="C475" s="403" t="s">
        <v>31</v>
      </c>
      <c r="D475" s="404">
        <v>112.2</v>
      </c>
    </row>
    <row r="476" spans="1:4" ht="27.6">
      <c r="A476" s="560" t="s">
        <v>1045</v>
      </c>
      <c r="B476" s="456" t="s">
        <v>1046</v>
      </c>
      <c r="C476" s="457" t="s">
        <v>584</v>
      </c>
      <c r="D476" s="458">
        <v>64.099999999999994</v>
      </c>
    </row>
    <row r="477" spans="1:4" ht="41.4">
      <c r="A477" s="410" t="s">
        <v>34</v>
      </c>
      <c r="B477" s="402" t="s">
        <v>1046</v>
      </c>
      <c r="C477" s="403" t="s">
        <v>33</v>
      </c>
      <c r="D477" s="404">
        <v>64.099999999999994</v>
      </c>
    </row>
    <row r="478" spans="1:4" ht="13.8">
      <c r="A478" s="410" t="s">
        <v>32</v>
      </c>
      <c r="B478" s="402" t="s">
        <v>1046</v>
      </c>
      <c r="C478" s="403" t="s">
        <v>31</v>
      </c>
      <c r="D478" s="404">
        <v>64.099999999999994</v>
      </c>
    </row>
    <row r="479" spans="1:4" ht="27.6">
      <c r="A479" s="468" t="s">
        <v>165</v>
      </c>
      <c r="B479" s="450" t="s">
        <v>308</v>
      </c>
      <c r="C479" s="451" t="s">
        <v>584</v>
      </c>
      <c r="D479" s="452">
        <v>4714.5</v>
      </c>
    </row>
    <row r="480" spans="1:4" ht="13.8">
      <c r="A480" s="475" t="s">
        <v>309</v>
      </c>
      <c r="B480" s="465" t="s">
        <v>310</v>
      </c>
      <c r="C480" s="466" t="s">
        <v>584</v>
      </c>
      <c r="D480" s="467">
        <v>300</v>
      </c>
    </row>
    <row r="481" spans="1:4" ht="13.8">
      <c r="A481" s="560" t="s">
        <v>311</v>
      </c>
      <c r="B481" s="456" t="s">
        <v>312</v>
      </c>
      <c r="C481" s="457" t="s">
        <v>584</v>
      </c>
      <c r="D481" s="458">
        <v>300</v>
      </c>
    </row>
    <row r="482" spans="1:4" ht="13.8">
      <c r="A482" s="410" t="s">
        <v>524</v>
      </c>
      <c r="B482" s="402" t="s">
        <v>312</v>
      </c>
      <c r="C482" s="403" t="s">
        <v>20</v>
      </c>
      <c r="D482" s="404">
        <v>300</v>
      </c>
    </row>
    <row r="483" spans="1:4" ht="27.6">
      <c r="A483" s="410" t="s">
        <v>36</v>
      </c>
      <c r="B483" s="402" t="s">
        <v>312</v>
      </c>
      <c r="C483" s="403" t="s">
        <v>19</v>
      </c>
      <c r="D483" s="404">
        <v>300</v>
      </c>
    </row>
    <row r="484" spans="1:4" ht="27.6">
      <c r="A484" s="475" t="s">
        <v>313</v>
      </c>
      <c r="B484" s="465" t="s">
        <v>314</v>
      </c>
      <c r="C484" s="466" t="s">
        <v>584</v>
      </c>
      <c r="D484" s="467">
        <v>3314.5</v>
      </c>
    </row>
    <row r="485" spans="1:4" ht="13.8">
      <c r="A485" s="560" t="s">
        <v>502</v>
      </c>
      <c r="B485" s="456" t="s">
        <v>315</v>
      </c>
      <c r="C485" s="457" t="s">
        <v>584</v>
      </c>
      <c r="D485" s="458">
        <v>2314.5</v>
      </c>
    </row>
    <row r="486" spans="1:4" ht="27.6">
      <c r="A486" s="410" t="s">
        <v>27</v>
      </c>
      <c r="B486" s="402" t="s">
        <v>315</v>
      </c>
      <c r="C486" s="403" t="s">
        <v>5</v>
      </c>
      <c r="D486" s="404">
        <v>2314.5</v>
      </c>
    </row>
    <row r="487" spans="1:4" ht="13.8">
      <c r="A487" s="410" t="s">
        <v>41</v>
      </c>
      <c r="B487" s="402" t="s">
        <v>315</v>
      </c>
      <c r="C487" s="403" t="s">
        <v>40</v>
      </c>
      <c r="D487" s="404">
        <v>2314.5</v>
      </c>
    </row>
    <row r="488" spans="1:4" ht="13.8">
      <c r="A488" s="560" t="s">
        <v>35</v>
      </c>
      <c r="B488" s="456" t="s">
        <v>316</v>
      </c>
      <c r="C488" s="457" t="s">
        <v>584</v>
      </c>
      <c r="D488" s="458">
        <v>1000</v>
      </c>
    </row>
    <row r="489" spans="1:4" ht="27.6">
      <c r="A489" s="410" t="s">
        <v>27</v>
      </c>
      <c r="B489" s="402" t="s">
        <v>316</v>
      </c>
      <c r="C489" s="403" t="s">
        <v>5</v>
      </c>
      <c r="D489" s="404">
        <v>1000</v>
      </c>
    </row>
    <row r="490" spans="1:4" ht="13.8">
      <c r="A490" s="410" t="s">
        <v>41</v>
      </c>
      <c r="B490" s="402" t="s">
        <v>316</v>
      </c>
      <c r="C490" s="403" t="s">
        <v>40</v>
      </c>
      <c r="D490" s="404">
        <v>1000</v>
      </c>
    </row>
    <row r="491" spans="1:4" ht="27.6">
      <c r="A491" s="475" t="s">
        <v>317</v>
      </c>
      <c r="B491" s="465" t="s">
        <v>318</v>
      </c>
      <c r="C491" s="466" t="s">
        <v>584</v>
      </c>
      <c r="D491" s="467">
        <v>1100</v>
      </c>
    </row>
    <row r="492" spans="1:4" ht="27.6">
      <c r="A492" s="560" t="s">
        <v>319</v>
      </c>
      <c r="B492" s="456" t="s">
        <v>320</v>
      </c>
      <c r="C492" s="457" t="s">
        <v>584</v>
      </c>
      <c r="D492" s="458">
        <v>850</v>
      </c>
    </row>
    <row r="493" spans="1:4" ht="13.8">
      <c r="A493" s="410" t="s">
        <v>30</v>
      </c>
      <c r="B493" s="402" t="s">
        <v>320</v>
      </c>
      <c r="C493" s="403" t="s">
        <v>4</v>
      </c>
      <c r="D493" s="404">
        <v>850</v>
      </c>
    </row>
    <row r="494" spans="1:4" ht="27.6">
      <c r="A494" s="410" t="s">
        <v>544</v>
      </c>
      <c r="B494" s="402" t="s">
        <v>320</v>
      </c>
      <c r="C494" s="403" t="s">
        <v>10</v>
      </c>
      <c r="D494" s="404">
        <v>850</v>
      </c>
    </row>
    <row r="495" spans="1:4" ht="55.2">
      <c r="A495" s="560" t="s">
        <v>504</v>
      </c>
      <c r="B495" s="456" t="s">
        <v>321</v>
      </c>
      <c r="C495" s="457" t="s">
        <v>584</v>
      </c>
      <c r="D495" s="458">
        <v>200</v>
      </c>
    </row>
    <row r="496" spans="1:4" ht="13.8">
      <c r="A496" s="410" t="s">
        <v>30</v>
      </c>
      <c r="B496" s="402" t="s">
        <v>321</v>
      </c>
      <c r="C496" s="403" t="s">
        <v>4</v>
      </c>
      <c r="D496" s="404">
        <v>200</v>
      </c>
    </row>
    <row r="497" spans="1:4" ht="27.6">
      <c r="A497" s="410" t="s">
        <v>544</v>
      </c>
      <c r="B497" s="402" t="s">
        <v>321</v>
      </c>
      <c r="C497" s="403" t="s">
        <v>10</v>
      </c>
      <c r="D497" s="404">
        <v>200</v>
      </c>
    </row>
    <row r="498" spans="1:4" ht="55.2">
      <c r="A498" s="560" t="s">
        <v>552</v>
      </c>
      <c r="B498" s="456" t="s">
        <v>553</v>
      </c>
      <c r="C498" s="457" t="s">
        <v>584</v>
      </c>
      <c r="D498" s="458">
        <v>50</v>
      </c>
    </row>
    <row r="499" spans="1:4" ht="13.8">
      <c r="A499" s="410" t="s">
        <v>30</v>
      </c>
      <c r="B499" s="402" t="s">
        <v>553</v>
      </c>
      <c r="C499" s="403" t="s">
        <v>4</v>
      </c>
      <c r="D499" s="404">
        <v>50</v>
      </c>
    </row>
    <row r="500" spans="1:4" ht="27.6">
      <c r="A500" s="410" t="s">
        <v>544</v>
      </c>
      <c r="B500" s="402" t="s">
        <v>553</v>
      </c>
      <c r="C500" s="403" t="s">
        <v>10</v>
      </c>
      <c r="D500" s="404">
        <v>50</v>
      </c>
    </row>
    <row r="501" spans="1:4" ht="27.6">
      <c r="A501" s="468" t="s">
        <v>164</v>
      </c>
      <c r="B501" s="450" t="s">
        <v>280</v>
      </c>
      <c r="C501" s="451" t="s">
        <v>584</v>
      </c>
      <c r="D501" s="452">
        <v>11151</v>
      </c>
    </row>
    <row r="502" spans="1:4" ht="13.8">
      <c r="A502" s="475" t="s">
        <v>281</v>
      </c>
      <c r="B502" s="465" t="s">
        <v>282</v>
      </c>
      <c r="C502" s="466" t="s">
        <v>584</v>
      </c>
      <c r="D502" s="467">
        <v>460</v>
      </c>
    </row>
    <row r="503" spans="1:4" ht="41.4">
      <c r="A503" s="560" t="s">
        <v>966</v>
      </c>
      <c r="B503" s="456" t="s">
        <v>715</v>
      </c>
      <c r="C503" s="457" t="s">
        <v>584</v>
      </c>
      <c r="D503" s="458">
        <v>160</v>
      </c>
    </row>
    <row r="504" spans="1:4" ht="13.8">
      <c r="A504" s="410" t="s">
        <v>524</v>
      </c>
      <c r="B504" s="402" t="s">
        <v>715</v>
      </c>
      <c r="C504" s="403" t="s">
        <v>20</v>
      </c>
      <c r="D504" s="404">
        <v>160</v>
      </c>
    </row>
    <row r="505" spans="1:4" ht="27.6">
      <c r="A505" s="410" t="s">
        <v>36</v>
      </c>
      <c r="B505" s="402" t="s">
        <v>715</v>
      </c>
      <c r="C505" s="403" t="s">
        <v>19</v>
      </c>
      <c r="D505" s="404">
        <v>160</v>
      </c>
    </row>
    <row r="506" spans="1:4" ht="41.4">
      <c r="A506" s="560" t="s">
        <v>496</v>
      </c>
      <c r="B506" s="456" t="s">
        <v>717</v>
      </c>
      <c r="C506" s="457" t="s">
        <v>584</v>
      </c>
      <c r="D506" s="458">
        <v>300</v>
      </c>
    </row>
    <row r="507" spans="1:4" ht="13.8">
      <c r="A507" s="410" t="s">
        <v>524</v>
      </c>
      <c r="B507" s="402" t="s">
        <v>717</v>
      </c>
      <c r="C507" s="403" t="s">
        <v>20</v>
      </c>
      <c r="D507" s="404">
        <v>300</v>
      </c>
    </row>
    <row r="508" spans="1:4" ht="27.6">
      <c r="A508" s="410" t="s">
        <v>36</v>
      </c>
      <c r="B508" s="402" t="s">
        <v>717</v>
      </c>
      <c r="C508" s="403" t="s">
        <v>19</v>
      </c>
      <c r="D508" s="404">
        <v>300</v>
      </c>
    </row>
    <row r="509" spans="1:4" ht="13.8">
      <c r="A509" s="475" t="s">
        <v>352</v>
      </c>
      <c r="B509" s="465" t="s">
        <v>353</v>
      </c>
      <c r="C509" s="466" t="s">
        <v>584</v>
      </c>
      <c r="D509" s="467">
        <v>10691</v>
      </c>
    </row>
    <row r="510" spans="1:4" ht="13.8">
      <c r="A510" s="560" t="s">
        <v>185</v>
      </c>
      <c r="B510" s="456" t="s">
        <v>354</v>
      </c>
      <c r="C510" s="457" t="s">
        <v>584</v>
      </c>
      <c r="D510" s="458">
        <v>4600</v>
      </c>
    </row>
    <row r="511" spans="1:4" ht="13.8">
      <c r="A511" s="410" t="s">
        <v>524</v>
      </c>
      <c r="B511" s="402" t="s">
        <v>354</v>
      </c>
      <c r="C511" s="403" t="s">
        <v>20</v>
      </c>
      <c r="D511" s="404">
        <v>4600</v>
      </c>
    </row>
    <row r="512" spans="1:4" ht="27.6">
      <c r="A512" s="410" t="s">
        <v>36</v>
      </c>
      <c r="B512" s="402" t="s">
        <v>354</v>
      </c>
      <c r="C512" s="403" t="s">
        <v>19</v>
      </c>
      <c r="D512" s="404">
        <v>4600</v>
      </c>
    </row>
    <row r="513" spans="1:4" ht="13.8">
      <c r="A513" s="560" t="s">
        <v>186</v>
      </c>
      <c r="B513" s="456" t="s">
        <v>355</v>
      </c>
      <c r="C513" s="457" t="s">
        <v>584</v>
      </c>
      <c r="D513" s="458">
        <v>600</v>
      </c>
    </row>
    <row r="514" spans="1:4" ht="13.8">
      <c r="A514" s="410" t="s">
        <v>524</v>
      </c>
      <c r="B514" s="402" t="s">
        <v>355</v>
      </c>
      <c r="C514" s="403" t="s">
        <v>20</v>
      </c>
      <c r="D514" s="404">
        <v>600</v>
      </c>
    </row>
    <row r="515" spans="1:4" ht="27.6">
      <c r="A515" s="410" t="s">
        <v>36</v>
      </c>
      <c r="B515" s="402" t="s">
        <v>355</v>
      </c>
      <c r="C515" s="403" t="s">
        <v>19</v>
      </c>
      <c r="D515" s="404">
        <v>600</v>
      </c>
    </row>
    <row r="516" spans="1:4" ht="13.8">
      <c r="A516" s="560" t="s">
        <v>598</v>
      </c>
      <c r="B516" s="456" t="s">
        <v>599</v>
      </c>
      <c r="C516" s="457" t="s">
        <v>584</v>
      </c>
      <c r="D516" s="458">
        <v>500</v>
      </c>
    </row>
    <row r="517" spans="1:4" ht="13.8">
      <c r="A517" s="410" t="s">
        <v>524</v>
      </c>
      <c r="B517" s="402" t="s">
        <v>599</v>
      </c>
      <c r="C517" s="403" t="s">
        <v>20</v>
      </c>
      <c r="D517" s="404">
        <v>500</v>
      </c>
    </row>
    <row r="518" spans="1:4" ht="27.6">
      <c r="A518" s="410" t="s">
        <v>36</v>
      </c>
      <c r="B518" s="402" t="s">
        <v>599</v>
      </c>
      <c r="C518" s="403" t="s">
        <v>19</v>
      </c>
      <c r="D518" s="404">
        <v>500</v>
      </c>
    </row>
    <row r="519" spans="1:4" ht="27.6">
      <c r="A519" s="560" t="s">
        <v>356</v>
      </c>
      <c r="B519" s="456" t="s">
        <v>357</v>
      </c>
      <c r="C519" s="457" t="s">
        <v>584</v>
      </c>
      <c r="D519" s="458">
        <v>300</v>
      </c>
    </row>
    <row r="520" spans="1:4" ht="13.8">
      <c r="A520" s="410" t="s">
        <v>524</v>
      </c>
      <c r="B520" s="402" t="s">
        <v>357</v>
      </c>
      <c r="C520" s="403" t="s">
        <v>20</v>
      </c>
      <c r="D520" s="404">
        <v>300</v>
      </c>
    </row>
    <row r="521" spans="1:4" ht="27.6">
      <c r="A521" s="410" t="s">
        <v>36</v>
      </c>
      <c r="B521" s="402" t="s">
        <v>357</v>
      </c>
      <c r="C521" s="403" t="s">
        <v>19</v>
      </c>
      <c r="D521" s="404">
        <v>300</v>
      </c>
    </row>
    <row r="522" spans="1:4" ht="13.8">
      <c r="A522" s="560" t="s">
        <v>502</v>
      </c>
      <c r="B522" s="456" t="s">
        <v>358</v>
      </c>
      <c r="C522" s="457" t="s">
        <v>584</v>
      </c>
      <c r="D522" s="458">
        <v>3891</v>
      </c>
    </row>
    <row r="523" spans="1:4" ht="41.4">
      <c r="A523" s="410" t="s">
        <v>34</v>
      </c>
      <c r="B523" s="402" t="s">
        <v>358</v>
      </c>
      <c r="C523" s="403" t="s">
        <v>33</v>
      </c>
      <c r="D523" s="404">
        <v>3891</v>
      </c>
    </row>
    <row r="524" spans="1:4" ht="13.8">
      <c r="A524" s="410" t="s">
        <v>32</v>
      </c>
      <c r="B524" s="402" t="s">
        <v>358</v>
      </c>
      <c r="C524" s="403" t="s">
        <v>31</v>
      </c>
      <c r="D524" s="404">
        <v>3891</v>
      </c>
    </row>
    <row r="525" spans="1:4" ht="13.8">
      <c r="A525" s="560" t="s">
        <v>35</v>
      </c>
      <c r="B525" s="456" t="s">
        <v>359</v>
      </c>
      <c r="C525" s="457" t="s">
        <v>584</v>
      </c>
      <c r="D525" s="458">
        <v>800</v>
      </c>
    </row>
    <row r="526" spans="1:4" ht="13.8">
      <c r="A526" s="410" t="s">
        <v>524</v>
      </c>
      <c r="B526" s="402" t="s">
        <v>359</v>
      </c>
      <c r="C526" s="403" t="s">
        <v>20</v>
      </c>
      <c r="D526" s="404">
        <v>600</v>
      </c>
    </row>
    <row r="527" spans="1:4" ht="27.6">
      <c r="A527" s="410" t="s">
        <v>36</v>
      </c>
      <c r="B527" s="402" t="s">
        <v>359</v>
      </c>
      <c r="C527" s="403" t="s">
        <v>19</v>
      </c>
      <c r="D527" s="404">
        <v>600</v>
      </c>
    </row>
    <row r="528" spans="1:4" ht="13.8">
      <c r="A528" s="410" t="s">
        <v>30</v>
      </c>
      <c r="B528" s="402" t="s">
        <v>359</v>
      </c>
      <c r="C528" s="403" t="s">
        <v>4</v>
      </c>
      <c r="D528" s="404">
        <v>200</v>
      </c>
    </row>
    <row r="529" spans="1:4" ht="13.8">
      <c r="A529" s="410" t="s">
        <v>29</v>
      </c>
      <c r="B529" s="402" t="s">
        <v>359</v>
      </c>
      <c r="C529" s="403" t="s">
        <v>28</v>
      </c>
      <c r="D529" s="404">
        <v>200</v>
      </c>
    </row>
    <row r="530" spans="1:4" ht="27.6">
      <c r="A530" s="469" t="s">
        <v>149</v>
      </c>
      <c r="B530" s="470" t="s">
        <v>204</v>
      </c>
      <c r="C530" s="471" t="s">
        <v>584</v>
      </c>
      <c r="D530" s="472">
        <v>5022.3</v>
      </c>
    </row>
    <row r="531" spans="1:4" ht="27.6">
      <c r="A531" s="468" t="s">
        <v>150</v>
      </c>
      <c r="B531" s="450" t="s">
        <v>205</v>
      </c>
      <c r="C531" s="451" t="s">
        <v>584</v>
      </c>
      <c r="D531" s="452">
        <v>120</v>
      </c>
    </row>
    <row r="532" spans="1:4" ht="27.6">
      <c r="A532" s="475" t="s">
        <v>516</v>
      </c>
      <c r="B532" s="465" t="s">
        <v>523</v>
      </c>
      <c r="C532" s="466" t="s">
        <v>584</v>
      </c>
      <c r="D532" s="467">
        <v>120</v>
      </c>
    </row>
    <row r="533" spans="1:4" ht="13.8">
      <c r="A533" s="560" t="s">
        <v>180</v>
      </c>
      <c r="B533" s="456" t="s">
        <v>540</v>
      </c>
      <c r="C533" s="457" t="s">
        <v>584</v>
      </c>
      <c r="D533" s="458">
        <v>120</v>
      </c>
    </row>
    <row r="534" spans="1:4" ht="13.8">
      <c r="A534" s="410" t="s">
        <v>524</v>
      </c>
      <c r="B534" s="402" t="s">
        <v>540</v>
      </c>
      <c r="C534" s="403" t="s">
        <v>20</v>
      </c>
      <c r="D534" s="404">
        <v>120</v>
      </c>
    </row>
    <row r="535" spans="1:4" ht="27.6">
      <c r="A535" s="410" t="s">
        <v>36</v>
      </c>
      <c r="B535" s="402" t="s">
        <v>540</v>
      </c>
      <c r="C535" s="403" t="s">
        <v>19</v>
      </c>
      <c r="D535" s="404">
        <v>120</v>
      </c>
    </row>
    <row r="536" spans="1:4" ht="13.8">
      <c r="A536" s="468" t="s">
        <v>669</v>
      </c>
      <c r="B536" s="450" t="s">
        <v>666</v>
      </c>
      <c r="C536" s="451" t="s">
        <v>584</v>
      </c>
      <c r="D536" s="452">
        <v>4902.3</v>
      </c>
    </row>
    <row r="537" spans="1:4" ht="27.6">
      <c r="A537" s="475" t="s">
        <v>670</v>
      </c>
      <c r="B537" s="465" t="s">
        <v>667</v>
      </c>
      <c r="C537" s="466" t="s">
        <v>584</v>
      </c>
      <c r="D537" s="467">
        <v>4902.3</v>
      </c>
    </row>
    <row r="538" spans="1:4" ht="13.8">
      <c r="A538" s="560" t="s">
        <v>1071</v>
      </c>
      <c r="B538" s="456" t="s">
        <v>668</v>
      </c>
      <c r="C538" s="457" t="s">
        <v>584</v>
      </c>
      <c r="D538" s="458">
        <v>1018</v>
      </c>
    </row>
    <row r="539" spans="1:4" ht="13.8">
      <c r="A539" s="410" t="s">
        <v>18</v>
      </c>
      <c r="B539" s="402" t="s">
        <v>668</v>
      </c>
      <c r="C539" s="403" t="s">
        <v>17</v>
      </c>
      <c r="D539" s="404">
        <v>1018</v>
      </c>
    </row>
    <row r="540" spans="1:4" ht="13.8">
      <c r="A540" s="410" t="s">
        <v>16</v>
      </c>
      <c r="B540" s="402" t="s">
        <v>668</v>
      </c>
      <c r="C540" s="403" t="s">
        <v>15</v>
      </c>
      <c r="D540" s="404">
        <v>1018</v>
      </c>
    </row>
    <row r="541" spans="1:4" ht="27.6">
      <c r="A541" s="560" t="s">
        <v>673</v>
      </c>
      <c r="B541" s="456" t="s">
        <v>672</v>
      </c>
      <c r="C541" s="457" t="s">
        <v>584</v>
      </c>
      <c r="D541" s="458">
        <v>3884.3</v>
      </c>
    </row>
    <row r="542" spans="1:4" ht="13.8">
      <c r="A542" s="410" t="s">
        <v>18</v>
      </c>
      <c r="B542" s="402" t="s">
        <v>672</v>
      </c>
      <c r="C542" s="403" t="s">
        <v>17</v>
      </c>
      <c r="D542" s="404">
        <v>3884.3</v>
      </c>
    </row>
    <row r="543" spans="1:4" ht="13.8">
      <c r="A543" s="410" t="s">
        <v>16</v>
      </c>
      <c r="B543" s="402" t="s">
        <v>672</v>
      </c>
      <c r="C543" s="403" t="s">
        <v>15</v>
      </c>
      <c r="D543" s="404">
        <v>3884.3</v>
      </c>
    </row>
    <row r="544" spans="1:4" ht="13.8">
      <c r="A544" s="469" t="s">
        <v>47</v>
      </c>
      <c r="B544" s="470" t="s">
        <v>206</v>
      </c>
      <c r="C544" s="471" t="s">
        <v>584</v>
      </c>
      <c r="D544" s="472">
        <v>282619.90000000002</v>
      </c>
    </row>
    <row r="545" spans="1:4" ht="46.8" customHeight="1">
      <c r="A545" s="468" t="s">
        <v>542</v>
      </c>
      <c r="B545" s="450" t="s">
        <v>241</v>
      </c>
      <c r="C545" s="451" t="s">
        <v>584</v>
      </c>
      <c r="D545" s="452">
        <v>40736.5</v>
      </c>
    </row>
    <row r="546" spans="1:4" ht="55.2">
      <c r="A546" s="475" t="s">
        <v>242</v>
      </c>
      <c r="B546" s="465" t="s">
        <v>243</v>
      </c>
      <c r="C546" s="466" t="s">
        <v>584</v>
      </c>
      <c r="D546" s="467">
        <v>40736.5</v>
      </c>
    </row>
    <row r="547" spans="1:4" ht="13.8">
      <c r="A547" s="560" t="s">
        <v>503</v>
      </c>
      <c r="B547" s="456" t="s">
        <v>244</v>
      </c>
      <c r="C547" s="457" t="s">
        <v>584</v>
      </c>
      <c r="D547" s="458">
        <v>32227.5</v>
      </c>
    </row>
    <row r="548" spans="1:4" ht="41.4">
      <c r="A548" s="410" t="s">
        <v>34</v>
      </c>
      <c r="B548" s="402" t="s">
        <v>244</v>
      </c>
      <c r="C548" s="403" t="s">
        <v>33</v>
      </c>
      <c r="D548" s="404">
        <v>32227.5</v>
      </c>
    </row>
    <row r="549" spans="1:4" ht="13.8">
      <c r="A549" s="410" t="s">
        <v>32</v>
      </c>
      <c r="B549" s="402" t="s">
        <v>244</v>
      </c>
      <c r="C549" s="403" t="s">
        <v>31</v>
      </c>
      <c r="D549" s="404">
        <v>32227.5</v>
      </c>
    </row>
    <row r="550" spans="1:4" ht="13.8">
      <c r="A550" s="560" t="s">
        <v>35</v>
      </c>
      <c r="B550" s="456" t="s">
        <v>245</v>
      </c>
      <c r="C550" s="457" t="s">
        <v>584</v>
      </c>
      <c r="D550" s="458">
        <v>8509</v>
      </c>
    </row>
    <row r="551" spans="1:4" ht="13.8">
      <c r="A551" s="410" t="s">
        <v>524</v>
      </c>
      <c r="B551" s="402" t="s">
        <v>245</v>
      </c>
      <c r="C551" s="403" t="s">
        <v>20</v>
      </c>
      <c r="D551" s="404">
        <v>8258</v>
      </c>
    </row>
    <row r="552" spans="1:4" ht="27.6">
      <c r="A552" s="410" t="s">
        <v>36</v>
      </c>
      <c r="B552" s="402" t="s">
        <v>245</v>
      </c>
      <c r="C552" s="403" t="s">
        <v>19</v>
      </c>
      <c r="D552" s="404">
        <v>8258</v>
      </c>
    </row>
    <row r="553" spans="1:4" ht="13.8">
      <c r="A553" s="410" t="s">
        <v>30</v>
      </c>
      <c r="B553" s="402" t="s">
        <v>245</v>
      </c>
      <c r="C553" s="403" t="s">
        <v>4</v>
      </c>
      <c r="D553" s="404">
        <v>251</v>
      </c>
    </row>
    <row r="554" spans="1:4" ht="13.8">
      <c r="A554" s="410" t="s">
        <v>29</v>
      </c>
      <c r="B554" s="402" t="s">
        <v>245</v>
      </c>
      <c r="C554" s="403" t="s">
        <v>28</v>
      </c>
      <c r="D554" s="404">
        <v>251</v>
      </c>
    </row>
    <row r="555" spans="1:4" ht="41.4">
      <c r="A555" s="468" t="s">
        <v>72</v>
      </c>
      <c r="B555" s="450" t="s">
        <v>298</v>
      </c>
      <c r="C555" s="451" t="s">
        <v>584</v>
      </c>
      <c r="D555" s="452">
        <v>13200.2</v>
      </c>
    </row>
    <row r="556" spans="1:4" ht="41.4">
      <c r="A556" s="475" t="s">
        <v>299</v>
      </c>
      <c r="B556" s="465" t="s">
        <v>300</v>
      </c>
      <c r="C556" s="466" t="s">
        <v>584</v>
      </c>
      <c r="D556" s="467">
        <v>8984</v>
      </c>
    </row>
    <row r="557" spans="1:4" ht="27.6">
      <c r="A557" s="560" t="s">
        <v>93</v>
      </c>
      <c r="B557" s="456" t="s">
        <v>301</v>
      </c>
      <c r="C557" s="457" t="s">
        <v>584</v>
      </c>
      <c r="D557" s="458">
        <v>8984</v>
      </c>
    </row>
    <row r="558" spans="1:4" ht="13.8">
      <c r="A558" s="410" t="s">
        <v>524</v>
      </c>
      <c r="B558" s="402" t="s">
        <v>301</v>
      </c>
      <c r="C558" s="403" t="s">
        <v>20</v>
      </c>
      <c r="D558" s="404">
        <v>8984</v>
      </c>
    </row>
    <row r="559" spans="1:4" ht="27.6">
      <c r="A559" s="410" t="s">
        <v>36</v>
      </c>
      <c r="B559" s="402" t="s">
        <v>301</v>
      </c>
      <c r="C559" s="403" t="s">
        <v>19</v>
      </c>
      <c r="D559" s="404">
        <v>8984</v>
      </c>
    </row>
    <row r="560" spans="1:4" ht="41.4">
      <c r="A560" s="475" t="s">
        <v>619</v>
      </c>
      <c r="B560" s="465" t="s">
        <v>302</v>
      </c>
      <c r="C560" s="466" t="s">
        <v>584</v>
      </c>
      <c r="D560" s="467">
        <v>384.5</v>
      </c>
    </row>
    <row r="561" spans="1:4" ht="27.6">
      <c r="A561" s="560" t="s">
        <v>137</v>
      </c>
      <c r="B561" s="456" t="s">
        <v>303</v>
      </c>
      <c r="C561" s="457" t="s">
        <v>584</v>
      </c>
      <c r="D561" s="458">
        <v>384.5</v>
      </c>
    </row>
    <row r="562" spans="1:4" ht="13.8">
      <c r="A562" s="410" t="s">
        <v>524</v>
      </c>
      <c r="B562" s="402" t="s">
        <v>303</v>
      </c>
      <c r="C562" s="403" t="s">
        <v>20</v>
      </c>
      <c r="D562" s="404">
        <v>384.5</v>
      </c>
    </row>
    <row r="563" spans="1:4" ht="27.6">
      <c r="A563" s="410" t="s">
        <v>36</v>
      </c>
      <c r="B563" s="402" t="s">
        <v>303</v>
      </c>
      <c r="C563" s="403" t="s">
        <v>19</v>
      </c>
      <c r="D563" s="404">
        <v>384.5</v>
      </c>
    </row>
    <row r="564" spans="1:4" ht="41.4">
      <c r="A564" s="475" t="s">
        <v>527</v>
      </c>
      <c r="B564" s="465" t="s">
        <v>304</v>
      </c>
      <c r="C564" s="466" t="s">
        <v>584</v>
      </c>
      <c r="D564" s="467">
        <v>481.7</v>
      </c>
    </row>
    <row r="565" spans="1:4" ht="27.6">
      <c r="A565" s="560" t="s">
        <v>137</v>
      </c>
      <c r="B565" s="456" t="s">
        <v>305</v>
      </c>
      <c r="C565" s="457" t="s">
        <v>584</v>
      </c>
      <c r="D565" s="458">
        <v>481.7</v>
      </c>
    </row>
    <row r="566" spans="1:4" ht="13.8">
      <c r="A566" s="410" t="s">
        <v>524</v>
      </c>
      <c r="B566" s="402" t="s">
        <v>305</v>
      </c>
      <c r="C566" s="403" t="s">
        <v>20</v>
      </c>
      <c r="D566" s="404">
        <v>481.7</v>
      </c>
    </row>
    <row r="567" spans="1:4" ht="27.6">
      <c r="A567" s="410" t="s">
        <v>36</v>
      </c>
      <c r="B567" s="402" t="s">
        <v>305</v>
      </c>
      <c r="C567" s="403" t="s">
        <v>19</v>
      </c>
      <c r="D567" s="404">
        <v>481.7</v>
      </c>
    </row>
    <row r="568" spans="1:4" ht="41.4">
      <c r="A568" s="475" t="s">
        <v>618</v>
      </c>
      <c r="B568" s="465" t="s">
        <v>616</v>
      </c>
      <c r="C568" s="466" t="s">
        <v>584</v>
      </c>
      <c r="D568" s="467">
        <v>300</v>
      </c>
    </row>
    <row r="569" spans="1:4" ht="27.6">
      <c r="A569" s="560" t="s">
        <v>137</v>
      </c>
      <c r="B569" s="456" t="s">
        <v>617</v>
      </c>
      <c r="C569" s="457" t="s">
        <v>584</v>
      </c>
      <c r="D569" s="458">
        <v>300</v>
      </c>
    </row>
    <row r="570" spans="1:4" ht="13.8">
      <c r="A570" s="410" t="s">
        <v>524</v>
      </c>
      <c r="B570" s="402" t="s">
        <v>617</v>
      </c>
      <c r="C570" s="403" t="s">
        <v>20</v>
      </c>
      <c r="D570" s="404">
        <v>300</v>
      </c>
    </row>
    <row r="571" spans="1:4" ht="27.6">
      <c r="A571" s="410" t="s">
        <v>36</v>
      </c>
      <c r="B571" s="402" t="s">
        <v>617</v>
      </c>
      <c r="C571" s="403" t="s">
        <v>19</v>
      </c>
      <c r="D571" s="404">
        <v>300</v>
      </c>
    </row>
    <row r="572" spans="1:4" ht="41.4">
      <c r="A572" s="475" t="s">
        <v>622</v>
      </c>
      <c r="B572" s="465" t="s">
        <v>620</v>
      </c>
      <c r="C572" s="466" t="s">
        <v>584</v>
      </c>
      <c r="D572" s="467">
        <v>300</v>
      </c>
    </row>
    <row r="573" spans="1:4" ht="27.6">
      <c r="A573" s="560" t="s">
        <v>137</v>
      </c>
      <c r="B573" s="456" t="s">
        <v>621</v>
      </c>
      <c r="C573" s="457" t="s">
        <v>584</v>
      </c>
      <c r="D573" s="458">
        <v>300</v>
      </c>
    </row>
    <row r="574" spans="1:4" ht="13.8">
      <c r="A574" s="410" t="s">
        <v>524</v>
      </c>
      <c r="B574" s="402" t="s">
        <v>621</v>
      </c>
      <c r="C574" s="403" t="s">
        <v>20</v>
      </c>
      <c r="D574" s="404">
        <v>300</v>
      </c>
    </row>
    <row r="575" spans="1:4" ht="27.6">
      <c r="A575" s="410" t="s">
        <v>36</v>
      </c>
      <c r="B575" s="402" t="s">
        <v>621</v>
      </c>
      <c r="C575" s="403" t="s">
        <v>19</v>
      </c>
      <c r="D575" s="404">
        <v>300</v>
      </c>
    </row>
    <row r="576" spans="1:4" ht="41.4">
      <c r="A576" s="475" t="s">
        <v>306</v>
      </c>
      <c r="B576" s="465" t="s">
        <v>307</v>
      </c>
      <c r="C576" s="466" t="s">
        <v>584</v>
      </c>
      <c r="D576" s="467">
        <v>250</v>
      </c>
    </row>
    <row r="577" spans="1:4" ht="27.6">
      <c r="A577" s="560" t="s">
        <v>137</v>
      </c>
      <c r="B577" s="456" t="s">
        <v>623</v>
      </c>
      <c r="C577" s="457" t="s">
        <v>584</v>
      </c>
      <c r="D577" s="458">
        <v>250</v>
      </c>
    </row>
    <row r="578" spans="1:4" ht="13.8">
      <c r="A578" s="410" t="s">
        <v>524</v>
      </c>
      <c r="B578" s="402" t="s">
        <v>623</v>
      </c>
      <c r="C578" s="403" t="s">
        <v>20</v>
      </c>
      <c r="D578" s="404">
        <v>250</v>
      </c>
    </row>
    <row r="579" spans="1:4" ht="27.6">
      <c r="A579" s="410" t="s">
        <v>36</v>
      </c>
      <c r="B579" s="402" t="s">
        <v>623</v>
      </c>
      <c r="C579" s="403" t="s">
        <v>19</v>
      </c>
      <c r="D579" s="404">
        <v>250</v>
      </c>
    </row>
    <row r="580" spans="1:4" ht="27.6">
      <c r="A580" s="475" t="s">
        <v>902</v>
      </c>
      <c r="B580" s="465" t="s">
        <v>900</v>
      </c>
      <c r="C580" s="466" t="s">
        <v>584</v>
      </c>
      <c r="D580" s="467">
        <v>2500</v>
      </c>
    </row>
    <row r="581" spans="1:4" ht="27.6">
      <c r="A581" s="560" t="s">
        <v>532</v>
      </c>
      <c r="B581" s="456" t="s">
        <v>901</v>
      </c>
      <c r="C581" s="457" t="s">
        <v>584</v>
      </c>
      <c r="D581" s="458">
        <v>2500</v>
      </c>
    </row>
    <row r="582" spans="1:4" ht="13.8">
      <c r="A582" s="410" t="s">
        <v>524</v>
      </c>
      <c r="B582" s="402" t="s">
        <v>901</v>
      </c>
      <c r="C582" s="403" t="s">
        <v>20</v>
      </c>
      <c r="D582" s="404">
        <v>2500</v>
      </c>
    </row>
    <row r="583" spans="1:4" ht="27.6">
      <c r="A583" s="410" t="s">
        <v>36</v>
      </c>
      <c r="B583" s="402" t="s">
        <v>901</v>
      </c>
      <c r="C583" s="403" t="s">
        <v>19</v>
      </c>
      <c r="D583" s="404">
        <v>2500</v>
      </c>
    </row>
    <row r="584" spans="1:4" ht="27.6">
      <c r="A584" s="468" t="s">
        <v>46</v>
      </c>
      <c r="B584" s="450" t="s">
        <v>207</v>
      </c>
      <c r="C584" s="451" t="s">
        <v>584</v>
      </c>
      <c r="D584" s="452">
        <v>8256</v>
      </c>
    </row>
    <row r="585" spans="1:4" ht="13.8">
      <c r="A585" s="475" t="s">
        <v>208</v>
      </c>
      <c r="B585" s="465" t="s">
        <v>209</v>
      </c>
      <c r="C585" s="466" t="s">
        <v>584</v>
      </c>
      <c r="D585" s="467">
        <v>7500</v>
      </c>
    </row>
    <row r="586" spans="1:4" ht="13.8">
      <c r="A586" s="560" t="s">
        <v>189</v>
      </c>
      <c r="B586" s="456" t="s">
        <v>210</v>
      </c>
      <c r="C586" s="457" t="s">
        <v>584</v>
      </c>
      <c r="D586" s="458">
        <v>500</v>
      </c>
    </row>
    <row r="587" spans="1:4" ht="13.8">
      <c r="A587" s="410" t="s">
        <v>524</v>
      </c>
      <c r="B587" s="402" t="s">
        <v>210</v>
      </c>
      <c r="C587" s="403" t="s">
        <v>20</v>
      </c>
      <c r="D587" s="404">
        <v>500</v>
      </c>
    </row>
    <row r="588" spans="1:4" ht="27.6">
      <c r="A588" s="410" t="s">
        <v>36</v>
      </c>
      <c r="B588" s="402" t="s">
        <v>210</v>
      </c>
      <c r="C588" s="403" t="s">
        <v>19</v>
      </c>
      <c r="D588" s="404">
        <v>500</v>
      </c>
    </row>
    <row r="589" spans="1:4" ht="13.8">
      <c r="A589" s="560" t="s">
        <v>167</v>
      </c>
      <c r="B589" s="456" t="s">
        <v>468</v>
      </c>
      <c r="C589" s="457" t="s">
        <v>584</v>
      </c>
      <c r="D589" s="458">
        <v>7000</v>
      </c>
    </row>
    <row r="590" spans="1:4" ht="13.8">
      <c r="A590" s="410" t="s">
        <v>18</v>
      </c>
      <c r="B590" s="402" t="s">
        <v>468</v>
      </c>
      <c r="C590" s="403" t="s">
        <v>17</v>
      </c>
      <c r="D590" s="404">
        <v>7000</v>
      </c>
    </row>
    <row r="591" spans="1:4" ht="13.8">
      <c r="A591" s="410" t="s">
        <v>133</v>
      </c>
      <c r="B591" s="402" t="s">
        <v>468</v>
      </c>
      <c r="C591" s="403" t="s">
        <v>134</v>
      </c>
      <c r="D591" s="404">
        <v>7000</v>
      </c>
    </row>
    <row r="592" spans="1:4" ht="27.6">
      <c r="A592" s="475" t="s">
        <v>437</v>
      </c>
      <c r="B592" s="465" t="s">
        <v>438</v>
      </c>
      <c r="C592" s="466" t="s">
        <v>584</v>
      </c>
      <c r="D592" s="467">
        <v>756</v>
      </c>
    </row>
    <row r="593" spans="1:4" ht="13.8">
      <c r="A593" s="560" t="s">
        <v>439</v>
      </c>
      <c r="B593" s="456" t="s">
        <v>440</v>
      </c>
      <c r="C593" s="457" t="s">
        <v>584</v>
      </c>
      <c r="D593" s="458">
        <v>756</v>
      </c>
    </row>
    <row r="594" spans="1:4" ht="13.8">
      <c r="A594" s="410" t="s">
        <v>524</v>
      </c>
      <c r="B594" s="402" t="s">
        <v>440</v>
      </c>
      <c r="C594" s="403" t="s">
        <v>20</v>
      </c>
      <c r="D594" s="404">
        <v>756</v>
      </c>
    </row>
    <row r="595" spans="1:4" ht="27.6">
      <c r="A595" s="410" t="s">
        <v>36</v>
      </c>
      <c r="B595" s="402" t="s">
        <v>440</v>
      </c>
      <c r="C595" s="403" t="s">
        <v>19</v>
      </c>
      <c r="D595" s="404">
        <v>756</v>
      </c>
    </row>
    <row r="596" spans="1:4" ht="27.6">
      <c r="A596" s="468" t="s">
        <v>172</v>
      </c>
      <c r="B596" s="450" t="s">
        <v>494</v>
      </c>
      <c r="C596" s="451" t="s">
        <v>584</v>
      </c>
      <c r="D596" s="452">
        <v>19531.2</v>
      </c>
    </row>
    <row r="597" spans="1:4" ht="27.6">
      <c r="A597" s="475" t="s">
        <v>529</v>
      </c>
      <c r="B597" s="465" t="s">
        <v>530</v>
      </c>
      <c r="C597" s="466" t="s">
        <v>584</v>
      </c>
      <c r="D597" s="467">
        <v>19531.2</v>
      </c>
    </row>
    <row r="598" spans="1:4" ht="27.6">
      <c r="A598" s="560" t="s">
        <v>173</v>
      </c>
      <c r="B598" s="456" t="s">
        <v>531</v>
      </c>
      <c r="C598" s="457" t="s">
        <v>584</v>
      </c>
      <c r="D598" s="458">
        <v>19531.2</v>
      </c>
    </row>
    <row r="599" spans="1:4" ht="13.8">
      <c r="A599" s="410" t="s">
        <v>174</v>
      </c>
      <c r="B599" s="402" t="s">
        <v>531</v>
      </c>
      <c r="C599" s="403" t="s">
        <v>9</v>
      </c>
      <c r="D599" s="404">
        <v>19531.2</v>
      </c>
    </row>
    <row r="600" spans="1:4" ht="13.8">
      <c r="A600" s="410" t="s">
        <v>175</v>
      </c>
      <c r="B600" s="402" t="s">
        <v>531</v>
      </c>
      <c r="C600" s="403" t="s">
        <v>176</v>
      </c>
      <c r="D600" s="404">
        <v>19531.2</v>
      </c>
    </row>
    <row r="601" spans="1:4" ht="27.6">
      <c r="A601" s="468" t="s">
        <v>151</v>
      </c>
      <c r="B601" s="450" t="s">
        <v>211</v>
      </c>
      <c r="C601" s="451" t="s">
        <v>584</v>
      </c>
      <c r="D601" s="452">
        <v>6300.9</v>
      </c>
    </row>
    <row r="602" spans="1:4" ht="27.6">
      <c r="A602" s="475" t="s">
        <v>212</v>
      </c>
      <c r="B602" s="465" t="s">
        <v>213</v>
      </c>
      <c r="C602" s="466" t="s">
        <v>584</v>
      </c>
      <c r="D602" s="467">
        <v>6300.9</v>
      </c>
    </row>
    <row r="603" spans="1:4" ht="27.6">
      <c r="A603" s="560" t="s">
        <v>39</v>
      </c>
      <c r="B603" s="456" t="s">
        <v>214</v>
      </c>
      <c r="C603" s="457" t="s">
        <v>584</v>
      </c>
      <c r="D603" s="458">
        <v>2445.9</v>
      </c>
    </row>
    <row r="604" spans="1:4" ht="41.4">
      <c r="A604" s="410" t="s">
        <v>34</v>
      </c>
      <c r="B604" s="402" t="s">
        <v>214</v>
      </c>
      <c r="C604" s="403" t="s">
        <v>33</v>
      </c>
      <c r="D604" s="404">
        <v>845.9</v>
      </c>
    </row>
    <row r="605" spans="1:4" ht="13.8">
      <c r="A605" s="410" t="s">
        <v>38</v>
      </c>
      <c r="B605" s="402" t="s">
        <v>214</v>
      </c>
      <c r="C605" s="403" t="s">
        <v>37</v>
      </c>
      <c r="D605" s="404">
        <v>845.9</v>
      </c>
    </row>
    <row r="606" spans="1:4" ht="13.8">
      <c r="A606" s="410" t="s">
        <v>524</v>
      </c>
      <c r="B606" s="402" t="s">
        <v>214</v>
      </c>
      <c r="C606" s="403" t="s">
        <v>20</v>
      </c>
      <c r="D606" s="404">
        <v>1600</v>
      </c>
    </row>
    <row r="607" spans="1:4" ht="27.6">
      <c r="A607" s="410" t="s">
        <v>36</v>
      </c>
      <c r="B607" s="402" t="s">
        <v>214</v>
      </c>
      <c r="C607" s="403" t="s">
        <v>19</v>
      </c>
      <c r="D607" s="404">
        <v>1600</v>
      </c>
    </row>
    <row r="608" spans="1:4" ht="41.4">
      <c r="A608" s="560" t="s">
        <v>152</v>
      </c>
      <c r="B608" s="456" t="s">
        <v>215</v>
      </c>
      <c r="C608" s="457" t="s">
        <v>584</v>
      </c>
      <c r="D608" s="458">
        <v>3855</v>
      </c>
    </row>
    <row r="609" spans="1:4" ht="41.4">
      <c r="A609" s="410" t="s">
        <v>34</v>
      </c>
      <c r="B609" s="402" t="s">
        <v>215</v>
      </c>
      <c r="C609" s="403" t="s">
        <v>33</v>
      </c>
      <c r="D609" s="404">
        <v>3447.8</v>
      </c>
    </row>
    <row r="610" spans="1:4" ht="13.8">
      <c r="A610" s="410" t="s">
        <v>38</v>
      </c>
      <c r="B610" s="402" t="s">
        <v>215</v>
      </c>
      <c r="C610" s="403" t="s">
        <v>37</v>
      </c>
      <c r="D610" s="404">
        <v>3447.8</v>
      </c>
    </row>
    <row r="611" spans="1:4" ht="13.8">
      <c r="A611" s="410" t="s">
        <v>524</v>
      </c>
      <c r="B611" s="402" t="s">
        <v>215</v>
      </c>
      <c r="C611" s="403" t="s">
        <v>20</v>
      </c>
      <c r="D611" s="404">
        <v>407.2</v>
      </c>
    </row>
    <row r="612" spans="1:4" ht="27.6">
      <c r="A612" s="410" t="s">
        <v>36</v>
      </c>
      <c r="B612" s="402" t="s">
        <v>215</v>
      </c>
      <c r="C612" s="403" t="s">
        <v>19</v>
      </c>
      <c r="D612" s="404">
        <v>407.2</v>
      </c>
    </row>
    <row r="613" spans="1:4" ht="27.6">
      <c r="A613" s="468" t="s">
        <v>170</v>
      </c>
      <c r="B613" s="450" t="s">
        <v>485</v>
      </c>
      <c r="C613" s="451" t="s">
        <v>584</v>
      </c>
      <c r="D613" s="452">
        <v>17200</v>
      </c>
    </row>
    <row r="614" spans="1:4" ht="55.2">
      <c r="A614" s="475" t="s">
        <v>996</v>
      </c>
      <c r="B614" s="465" t="s">
        <v>486</v>
      </c>
      <c r="C614" s="466" t="s">
        <v>584</v>
      </c>
      <c r="D614" s="467">
        <v>12740.6</v>
      </c>
    </row>
    <row r="615" spans="1:4" ht="41.4">
      <c r="A615" s="560" t="s">
        <v>487</v>
      </c>
      <c r="B615" s="456" t="s">
        <v>488</v>
      </c>
      <c r="C615" s="457" t="s">
        <v>584</v>
      </c>
      <c r="D615" s="458">
        <v>2837</v>
      </c>
    </row>
    <row r="616" spans="1:4" ht="13.8">
      <c r="A616" s="410" t="s">
        <v>524</v>
      </c>
      <c r="B616" s="402" t="s">
        <v>488</v>
      </c>
      <c r="C616" s="403" t="s">
        <v>20</v>
      </c>
      <c r="D616" s="404">
        <v>2837</v>
      </c>
    </row>
    <row r="617" spans="1:4" ht="27.6">
      <c r="A617" s="410" t="s">
        <v>36</v>
      </c>
      <c r="B617" s="402" t="s">
        <v>488</v>
      </c>
      <c r="C617" s="403" t="s">
        <v>19</v>
      </c>
      <c r="D617" s="404">
        <v>2837</v>
      </c>
    </row>
    <row r="618" spans="1:4" ht="13.8">
      <c r="A618" s="560" t="s">
        <v>503</v>
      </c>
      <c r="B618" s="456" t="s">
        <v>564</v>
      </c>
      <c r="C618" s="457" t="s">
        <v>584</v>
      </c>
      <c r="D618" s="458">
        <v>5462.3</v>
      </c>
    </row>
    <row r="619" spans="1:4" ht="27.6">
      <c r="A619" s="410" t="s">
        <v>27</v>
      </c>
      <c r="B619" s="402" t="s">
        <v>564</v>
      </c>
      <c r="C619" s="403" t="s">
        <v>5</v>
      </c>
      <c r="D619" s="404">
        <v>5462.3</v>
      </c>
    </row>
    <row r="620" spans="1:4" ht="13.8">
      <c r="A620" s="410" t="s">
        <v>41</v>
      </c>
      <c r="B620" s="402" t="s">
        <v>564</v>
      </c>
      <c r="C620" s="403" t="s">
        <v>40</v>
      </c>
      <c r="D620" s="404">
        <v>5462.3</v>
      </c>
    </row>
    <row r="621" spans="1:4" ht="13.8">
      <c r="A621" s="560" t="s">
        <v>35</v>
      </c>
      <c r="B621" s="456" t="s">
        <v>565</v>
      </c>
      <c r="C621" s="457" t="s">
        <v>584</v>
      </c>
      <c r="D621" s="458">
        <v>4441.3</v>
      </c>
    </row>
    <row r="622" spans="1:4" ht="27.6">
      <c r="A622" s="410" t="s">
        <v>27</v>
      </c>
      <c r="B622" s="402" t="s">
        <v>565</v>
      </c>
      <c r="C622" s="403" t="s">
        <v>5</v>
      </c>
      <c r="D622" s="404">
        <v>4441.3</v>
      </c>
    </row>
    <row r="623" spans="1:4" ht="13.8">
      <c r="A623" s="410" t="s">
        <v>41</v>
      </c>
      <c r="B623" s="402" t="s">
        <v>565</v>
      </c>
      <c r="C623" s="403" t="s">
        <v>40</v>
      </c>
      <c r="D623" s="404">
        <v>4441.3</v>
      </c>
    </row>
    <row r="624" spans="1:4" ht="27.6">
      <c r="A624" s="475" t="s">
        <v>489</v>
      </c>
      <c r="B624" s="465" t="s">
        <v>490</v>
      </c>
      <c r="C624" s="466" t="s">
        <v>584</v>
      </c>
      <c r="D624" s="467">
        <v>363</v>
      </c>
    </row>
    <row r="625" spans="1:4" ht="27.6">
      <c r="A625" s="560" t="s">
        <v>491</v>
      </c>
      <c r="B625" s="456" t="s">
        <v>492</v>
      </c>
      <c r="C625" s="457" t="s">
        <v>584</v>
      </c>
      <c r="D625" s="458">
        <v>363</v>
      </c>
    </row>
    <row r="626" spans="1:4" ht="13.8">
      <c r="A626" s="410" t="s">
        <v>524</v>
      </c>
      <c r="B626" s="402" t="s">
        <v>492</v>
      </c>
      <c r="C626" s="403" t="s">
        <v>20</v>
      </c>
      <c r="D626" s="404">
        <v>363</v>
      </c>
    </row>
    <row r="627" spans="1:4" ht="27.6">
      <c r="A627" s="410" t="s">
        <v>36</v>
      </c>
      <c r="B627" s="402" t="s">
        <v>492</v>
      </c>
      <c r="C627" s="403" t="s">
        <v>19</v>
      </c>
      <c r="D627" s="404">
        <v>363</v>
      </c>
    </row>
    <row r="628" spans="1:4" ht="41.4">
      <c r="A628" s="475" t="s">
        <v>998</v>
      </c>
      <c r="B628" s="465" t="s">
        <v>566</v>
      </c>
      <c r="C628" s="466" t="s">
        <v>584</v>
      </c>
      <c r="D628" s="467">
        <v>408.4</v>
      </c>
    </row>
    <row r="629" spans="1:4" ht="27.6">
      <c r="A629" s="560" t="s">
        <v>567</v>
      </c>
      <c r="B629" s="456" t="s">
        <v>568</v>
      </c>
      <c r="C629" s="457" t="s">
        <v>584</v>
      </c>
      <c r="D629" s="458">
        <v>408.4</v>
      </c>
    </row>
    <row r="630" spans="1:4" ht="27.6">
      <c r="A630" s="410" t="s">
        <v>27</v>
      </c>
      <c r="B630" s="402" t="s">
        <v>568</v>
      </c>
      <c r="C630" s="403" t="s">
        <v>5</v>
      </c>
      <c r="D630" s="404">
        <v>408.4</v>
      </c>
    </row>
    <row r="631" spans="1:4" ht="13.8">
      <c r="A631" s="410" t="s">
        <v>41</v>
      </c>
      <c r="B631" s="402" t="s">
        <v>568</v>
      </c>
      <c r="C631" s="403" t="s">
        <v>40</v>
      </c>
      <c r="D631" s="404">
        <v>408.4</v>
      </c>
    </row>
    <row r="632" spans="1:4" ht="27.6">
      <c r="A632" s="475" t="s">
        <v>1072</v>
      </c>
      <c r="B632" s="465" t="s">
        <v>569</v>
      </c>
      <c r="C632" s="466" t="s">
        <v>584</v>
      </c>
      <c r="D632" s="467">
        <v>613.4</v>
      </c>
    </row>
    <row r="633" spans="1:4" ht="27.6">
      <c r="A633" s="560" t="s">
        <v>567</v>
      </c>
      <c r="B633" s="456" t="s">
        <v>570</v>
      </c>
      <c r="C633" s="457" t="s">
        <v>584</v>
      </c>
      <c r="D633" s="458">
        <v>613.4</v>
      </c>
    </row>
    <row r="634" spans="1:4" ht="27.6">
      <c r="A634" s="410" t="s">
        <v>27</v>
      </c>
      <c r="B634" s="402" t="s">
        <v>570</v>
      </c>
      <c r="C634" s="403" t="s">
        <v>5</v>
      </c>
      <c r="D634" s="404">
        <v>613.4</v>
      </c>
    </row>
    <row r="635" spans="1:4" ht="13.8">
      <c r="A635" s="410" t="s">
        <v>41</v>
      </c>
      <c r="B635" s="402" t="s">
        <v>570</v>
      </c>
      <c r="C635" s="403" t="s">
        <v>40</v>
      </c>
      <c r="D635" s="404">
        <v>613.4</v>
      </c>
    </row>
    <row r="636" spans="1:4" ht="69">
      <c r="A636" s="475" t="s">
        <v>1073</v>
      </c>
      <c r="B636" s="465" t="s">
        <v>571</v>
      </c>
      <c r="C636" s="466" t="s">
        <v>584</v>
      </c>
      <c r="D636" s="467">
        <v>3074.6</v>
      </c>
    </row>
    <row r="637" spans="1:4" ht="13.8">
      <c r="A637" s="560" t="s">
        <v>503</v>
      </c>
      <c r="B637" s="456" t="s">
        <v>572</v>
      </c>
      <c r="C637" s="457" t="s">
        <v>584</v>
      </c>
      <c r="D637" s="458">
        <v>1296.4000000000001</v>
      </c>
    </row>
    <row r="638" spans="1:4" ht="27.6">
      <c r="A638" s="410" t="s">
        <v>27</v>
      </c>
      <c r="B638" s="402" t="s">
        <v>572</v>
      </c>
      <c r="C638" s="403" t="s">
        <v>5</v>
      </c>
      <c r="D638" s="404">
        <v>1296.4000000000001</v>
      </c>
    </row>
    <row r="639" spans="1:4" ht="13.8">
      <c r="A639" s="410" t="s">
        <v>41</v>
      </c>
      <c r="B639" s="402" t="s">
        <v>572</v>
      </c>
      <c r="C639" s="403" t="s">
        <v>40</v>
      </c>
      <c r="D639" s="404">
        <v>1296.4000000000001</v>
      </c>
    </row>
    <row r="640" spans="1:4" ht="27.6">
      <c r="A640" s="560" t="s">
        <v>567</v>
      </c>
      <c r="B640" s="456" t="s">
        <v>573</v>
      </c>
      <c r="C640" s="457" t="s">
        <v>584</v>
      </c>
      <c r="D640" s="458">
        <v>1778.2</v>
      </c>
    </row>
    <row r="641" spans="1:4" ht="27.6">
      <c r="A641" s="410" t="s">
        <v>27</v>
      </c>
      <c r="B641" s="402" t="s">
        <v>573</v>
      </c>
      <c r="C641" s="403" t="s">
        <v>5</v>
      </c>
      <c r="D641" s="404">
        <v>1778.2</v>
      </c>
    </row>
    <row r="642" spans="1:4" ht="13.8">
      <c r="A642" s="410" t="s">
        <v>41</v>
      </c>
      <c r="B642" s="402" t="s">
        <v>573</v>
      </c>
      <c r="C642" s="403" t="s">
        <v>40</v>
      </c>
      <c r="D642" s="404">
        <v>1778.2</v>
      </c>
    </row>
    <row r="643" spans="1:4" ht="27.6">
      <c r="A643" s="468" t="s">
        <v>144</v>
      </c>
      <c r="B643" s="450" t="s">
        <v>246</v>
      </c>
      <c r="C643" s="451" t="s">
        <v>584</v>
      </c>
      <c r="D643" s="452">
        <v>15892</v>
      </c>
    </row>
    <row r="644" spans="1:4" ht="13.8">
      <c r="A644" s="475" t="s">
        <v>577</v>
      </c>
      <c r="B644" s="465" t="s">
        <v>581</v>
      </c>
      <c r="C644" s="466" t="s">
        <v>584</v>
      </c>
      <c r="D644" s="467">
        <v>400</v>
      </c>
    </row>
    <row r="645" spans="1:4" ht="13.8">
      <c r="A645" s="560" t="s">
        <v>322</v>
      </c>
      <c r="B645" s="456" t="s">
        <v>582</v>
      </c>
      <c r="C645" s="457" t="s">
        <v>584</v>
      </c>
      <c r="D645" s="458">
        <v>400</v>
      </c>
    </row>
    <row r="646" spans="1:4" ht="13.8">
      <c r="A646" s="410" t="s">
        <v>524</v>
      </c>
      <c r="B646" s="402" t="s">
        <v>582</v>
      </c>
      <c r="C646" s="403" t="s">
        <v>20</v>
      </c>
      <c r="D646" s="404">
        <v>400</v>
      </c>
    </row>
    <row r="647" spans="1:4" ht="27.6">
      <c r="A647" s="410" t="s">
        <v>36</v>
      </c>
      <c r="B647" s="402" t="s">
        <v>582</v>
      </c>
      <c r="C647" s="403" t="s">
        <v>19</v>
      </c>
      <c r="D647" s="404">
        <v>400</v>
      </c>
    </row>
    <row r="648" spans="1:4" ht="27.6">
      <c r="A648" s="475" t="s">
        <v>247</v>
      </c>
      <c r="B648" s="465" t="s">
        <v>248</v>
      </c>
      <c r="C648" s="466" t="s">
        <v>584</v>
      </c>
      <c r="D648" s="467">
        <v>1550</v>
      </c>
    </row>
    <row r="649" spans="1:4" ht="13.8">
      <c r="A649" s="560" t="s">
        <v>637</v>
      </c>
      <c r="B649" s="456" t="s">
        <v>323</v>
      </c>
      <c r="C649" s="457" t="s">
        <v>584</v>
      </c>
      <c r="D649" s="458">
        <v>1100</v>
      </c>
    </row>
    <row r="650" spans="1:4" ht="13.8">
      <c r="A650" s="410" t="s">
        <v>524</v>
      </c>
      <c r="B650" s="402" t="s">
        <v>323</v>
      </c>
      <c r="C650" s="403" t="s">
        <v>20</v>
      </c>
      <c r="D650" s="404">
        <v>1100</v>
      </c>
    </row>
    <row r="651" spans="1:4" ht="27.6">
      <c r="A651" s="410" t="s">
        <v>36</v>
      </c>
      <c r="B651" s="402" t="s">
        <v>323</v>
      </c>
      <c r="C651" s="403" t="s">
        <v>19</v>
      </c>
      <c r="D651" s="404">
        <v>1100</v>
      </c>
    </row>
    <row r="652" spans="1:4" ht="27.6">
      <c r="A652" s="560" t="s">
        <v>638</v>
      </c>
      <c r="B652" s="456" t="s">
        <v>639</v>
      </c>
      <c r="C652" s="457" t="s">
        <v>584</v>
      </c>
      <c r="D652" s="458">
        <v>450</v>
      </c>
    </row>
    <row r="653" spans="1:4" ht="13.8">
      <c r="A653" s="410" t="s">
        <v>524</v>
      </c>
      <c r="B653" s="402" t="s">
        <v>639</v>
      </c>
      <c r="C653" s="403" t="s">
        <v>20</v>
      </c>
      <c r="D653" s="404">
        <v>450</v>
      </c>
    </row>
    <row r="654" spans="1:4" ht="27.6">
      <c r="A654" s="410" t="s">
        <v>36</v>
      </c>
      <c r="B654" s="402" t="s">
        <v>639</v>
      </c>
      <c r="C654" s="403" t="s">
        <v>19</v>
      </c>
      <c r="D654" s="404">
        <v>450</v>
      </c>
    </row>
    <row r="655" spans="1:4" ht="27.6">
      <c r="A655" s="475" t="s">
        <v>585</v>
      </c>
      <c r="B655" s="465" t="s">
        <v>249</v>
      </c>
      <c r="C655" s="466" t="s">
        <v>584</v>
      </c>
      <c r="D655" s="467">
        <v>3300</v>
      </c>
    </row>
    <row r="656" spans="1:4" ht="27.6">
      <c r="A656" s="560" t="s">
        <v>145</v>
      </c>
      <c r="B656" s="456" t="s">
        <v>505</v>
      </c>
      <c r="C656" s="457" t="s">
        <v>584</v>
      </c>
      <c r="D656" s="458">
        <v>300</v>
      </c>
    </row>
    <row r="657" spans="1:4" ht="13.8">
      <c r="A657" s="410" t="s">
        <v>524</v>
      </c>
      <c r="B657" s="402" t="s">
        <v>505</v>
      </c>
      <c r="C657" s="403" t="s">
        <v>20</v>
      </c>
      <c r="D657" s="404">
        <v>300</v>
      </c>
    </row>
    <row r="658" spans="1:4" ht="27.6">
      <c r="A658" s="410" t="s">
        <v>36</v>
      </c>
      <c r="B658" s="402" t="s">
        <v>505</v>
      </c>
      <c r="C658" s="403" t="s">
        <v>19</v>
      </c>
      <c r="D658" s="404">
        <v>300</v>
      </c>
    </row>
    <row r="659" spans="1:4" ht="13.8">
      <c r="A659" s="560" t="s">
        <v>648</v>
      </c>
      <c r="B659" s="456" t="s">
        <v>624</v>
      </c>
      <c r="C659" s="457" t="s">
        <v>584</v>
      </c>
      <c r="D659" s="458">
        <v>1200</v>
      </c>
    </row>
    <row r="660" spans="1:4" ht="13.8">
      <c r="A660" s="410" t="s">
        <v>524</v>
      </c>
      <c r="B660" s="402" t="s">
        <v>624</v>
      </c>
      <c r="C660" s="403" t="s">
        <v>20</v>
      </c>
      <c r="D660" s="404">
        <v>1200</v>
      </c>
    </row>
    <row r="661" spans="1:4" ht="27.6">
      <c r="A661" s="410" t="s">
        <v>36</v>
      </c>
      <c r="B661" s="402" t="s">
        <v>624</v>
      </c>
      <c r="C661" s="403" t="s">
        <v>19</v>
      </c>
      <c r="D661" s="404">
        <v>1200</v>
      </c>
    </row>
    <row r="662" spans="1:4" ht="13.8">
      <c r="A662" s="560" t="s">
        <v>146</v>
      </c>
      <c r="B662" s="456" t="s">
        <v>250</v>
      </c>
      <c r="C662" s="457" t="s">
        <v>584</v>
      </c>
      <c r="D662" s="458">
        <v>1800</v>
      </c>
    </row>
    <row r="663" spans="1:4" ht="13.8">
      <c r="A663" s="410" t="s">
        <v>524</v>
      </c>
      <c r="B663" s="402" t="s">
        <v>250</v>
      </c>
      <c r="C663" s="403" t="s">
        <v>20</v>
      </c>
      <c r="D663" s="404">
        <v>1800</v>
      </c>
    </row>
    <row r="664" spans="1:4" ht="27.6">
      <c r="A664" s="410" t="s">
        <v>36</v>
      </c>
      <c r="B664" s="402" t="s">
        <v>250</v>
      </c>
      <c r="C664" s="403" t="s">
        <v>19</v>
      </c>
      <c r="D664" s="404">
        <v>1800</v>
      </c>
    </row>
    <row r="665" spans="1:4" ht="27.6">
      <c r="A665" s="475" t="s">
        <v>1026</v>
      </c>
      <c r="B665" s="465" t="s">
        <v>1027</v>
      </c>
      <c r="C665" s="466" t="s">
        <v>584</v>
      </c>
      <c r="D665" s="467">
        <v>10642</v>
      </c>
    </row>
    <row r="666" spans="1:4" ht="27.6">
      <c r="A666" s="560" t="s">
        <v>1028</v>
      </c>
      <c r="B666" s="456" t="s">
        <v>1029</v>
      </c>
      <c r="C666" s="457" t="s">
        <v>584</v>
      </c>
      <c r="D666" s="458">
        <v>10642</v>
      </c>
    </row>
    <row r="667" spans="1:4" s="351" customFormat="1" ht="41.4">
      <c r="A667" s="410" t="s">
        <v>34</v>
      </c>
      <c r="B667" s="402" t="s">
        <v>1029</v>
      </c>
      <c r="C667" s="403" t="s">
        <v>33</v>
      </c>
      <c r="D667" s="404">
        <v>8710.2000000000007</v>
      </c>
    </row>
    <row r="668" spans="1:4" ht="13.8">
      <c r="A668" s="410" t="s">
        <v>38</v>
      </c>
      <c r="B668" s="402" t="s">
        <v>1029</v>
      </c>
      <c r="C668" s="403" t="s">
        <v>37</v>
      </c>
      <c r="D668" s="404">
        <v>8710.2000000000007</v>
      </c>
    </row>
    <row r="669" spans="1:4" ht="13.8">
      <c r="A669" s="410" t="s">
        <v>524</v>
      </c>
      <c r="B669" s="402" t="s">
        <v>1029</v>
      </c>
      <c r="C669" s="403" t="s">
        <v>20</v>
      </c>
      <c r="D669" s="404">
        <v>1931.8</v>
      </c>
    </row>
    <row r="670" spans="1:4" s="351" customFormat="1" ht="27.6">
      <c r="A670" s="410" t="s">
        <v>36</v>
      </c>
      <c r="B670" s="402" t="s">
        <v>1029</v>
      </c>
      <c r="C670" s="403" t="s">
        <v>19</v>
      </c>
      <c r="D670" s="404">
        <v>1931.8</v>
      </c>
    </row>
    <row r="671" spans="1:4" ht="27.6">
      <c r="A671" s="468" t="s">
        <v>520</v>
      </c>
      <c r="B671" s="450" t="s">
        <v>514</v>
      </c>
      <c r="C671" s="451" t="s">
        <v>584</v>
      </c>
      <c r="D671" s="452">
        <v>3274</v>
      </c>
    </row>
    <row r="672" spans="1:4" ht="27.6">
      <c r="A672" s="475" t="s">
        <v>515</v>
      </c>
      <c r="B672" s="465" t="s">
        <v>519</v>
      </c>
      <c r="C672" s="466" t="s">
        <v>584</v>
      </c>
      <c r="D672" s="467">
        <v>3274</v>
      </c>
    </row>
    <row r="673" spans="1:4" ht="55.2">
      <c r="A673" s="560" t="s">
        <v>541</v>
      </c>
      <c r="B673" s="456" t="s">
        <v>513</v>
      </c>
      <c r="C673" s="457" t="s">
        <v>584</v>
      </c>
      <c r="D673" s="458">
        <v>3274</v>
      </c>
    </row>
    <row r="674" spans="1:4" s="351" customFormat="1" ht="41.4">
      <c r="A674" s="410" t="s">
        <v>34</v>
      </c>
      <c r="B674" s="402" t="s">
        <v>513</v>
      </c>
      <c r="C674" s="403" t="s">
        <v>33</v>
      </c>
      <c r="D674" s="404">
        <v>1471.2</v>
      </c>
    </row>
    <row r="675" spans="1:4" ht="13.8">
      <c r="A675" s="410" t="s">
        <v>38</v>
      </c>
      <c r="B675" s="402" t="s">
        <v>513</v>
      </c>
      <c r="C675" s="403" t="s">
        <v>37</v>
      </c>
      <c r="D675" s="404">
        <v>1471.2</v>
      </c>
    </row>
    <row r="676" spans="1:4" ht="13.8">
      <c r="A676" s="410" t="s">
        <v>524</v>
      </c>
      <c r="B676" s="402" t="s">
        <v>513</v>
      </c>
      <c r="C676" s="403" t="s">
        <v>20</v>
      </c>
      <c r="D676" s="404">
        <v>1802.8</v>
      </c>
    </row>
    <row r="677" spans="1:4" ht="27.6">
      <c r="A677" s="410" t="s">
        <v>36</v>
      </c>
      <c r="B677" s="402" t="s">
        <v>513</v>
      </c>
      <c r="C677" s="403" t="s">
        <v>19</v>
      </c>
      <c r="D677" s="404">
        <v>1802.8</v>
      </c>
    </row>
    <row r="678" spans="1:4" ht="13.8">
      <c r="A678" s="468" t="s">
        <v>49</v>
      </c>
      <c r="B678" s="450" t="s">
        <v>216</v>
      </c>
      <c r="C678" s="451" t="s">
        <v>584</v>
      </c>
      <c r="D678" s="452">
        <v>149852.5</v>
      </c>
    </row>
    <row r="679" spans="1:4" ht="27.6">
      <c r="A679" s="475" t="s">
        <v>525</v>
      </c>
      <c r="B679" s="465" t="s">
        <v>217</v>
      </c>
      <c r="C679" s="466" t="s">
        <v>584</v>
      </c>
      <c r="D679" s="467">
        <v>89482.6</v>
      </c>
    </row>
    <row r="680" spans="1:4" ht="13.8">
      <c r="A680" s="560" t="s">
        <v>180</v>
      </c>
      <c r="B680" s="456" t="s">
        <v>251</v>
      </c>
      <c r="C680" s="457" t="s">
        <v>584</v>
      </c>
      <c r="D680" s="458">
        <v>2200</v>
      </c>
    </row>
    <row r="681" spans="1:4" ht="13.8">
      <c r="A681" s="410" t="s">
        <v>524</v>
      </c>
      <c r="B681" s="402" t="s">
        <v>251</v>
      </c>
      <c r="C681" s="403" t="s">
        <v>20</v>
      </c>
      <c r="D681" s="404">
        <v>2200</v>
      </c>
    </row>
    <row r="682" spans="1:4" ht="27.6">
      <c r="A682" s="410" t="s">
        <v>36</v>
      </c>
      <c r="B682" s="402" t="s">
        <v>251</v>
      </c>
      <c r="C682" s="403" t="s">
        <v>19</v>
      </c>
      <c r="D682" s="404">
        <v>2200</v>
      </c>
    </row>
    <row r="683" spans="1:4" ht="13.8">
      <c r="A683" s="560" t="s">
        <v>154</v>
      </c>
      <c r="B683" s="456" t="s">
        <v>252</v>
      </c>
      <c r="C683" s="457" t="s">
        <v>584</v>
      </c>
      <c r="D683" s="458">
        <v>121.3</v>
      </c>
    </row>
    <row r="684" spans="1:4" ht="13.8">
      <c r="A684" s="410" t="s">
        <v>30</v>
      </c>
      <c r="B684" s="402" t="s">
        <v>252</v>
      </c>
      <c r="C684" s="403" t="s">
        <v>4</v>
      </c>
      <c r="D684" s="404">
        <v>121.3</v>
      </c>
    </row>
    <row r="685" spans="1:4" ht="13.8">
      <c r="A685" s="410" t="s">
        <v>29</v>
      </c>
      <c r="B685" s="402" t="s">
        <v>252</v>
      </c>
      <c r="C685" s="403" t="s">
        <v>28</v>
      </c>
      <c r="D685" s="404">
        <v>121.3</v>
      </c>
    </row>
    <row r="686" spans="1:4" ht="27.6">
      <c r="A686" s="560" t="s">
        <v>1030</v>
      </c>
      <c r="B686" s="456" t="s">
        <v>1031</v>
      </c>
      <c r="C686" s="457" t="s">
        <v>584</v>
      </c>
      <c r="D686" s="458">
        <v>290</v>
      </c>
    </row>
    <row r="687" spans="1:4" ht="41.4">
      <c r="A687" s="410" t="s">
        <v>34</v>
      </c>
      <c r="B687" s="402" t="s">
        <v>1031</v>
      </c>
      <c r="C687" s="403" t="s">
        <v>33</v>
      </c>
      <c r="D687" s="404">
        <v>290</v>
      </c>
    </row>
    <row r="688" spans="1:4" ht="13.8">
      <c r="A688" s="410" t="s">
        <v>38</v>
      </c>
      <c r="B688" s="402" t="s">
        <v>1031</v>
      </c>
      <c r="C688" s="403" t="s">
        <v>37</v>
      </c>
      <c r="D688" s="404">
        <v>290</v>
      </c>
    </row>
    <row r="689" spans="1:4" ht="27.6">
      <c r="A689" s="560" t="s">
        <v>39</v>
      </c>
      <c r="B689" s="456" t="s">
        <v>218</v>
      </c>
      <c r="C689" s="457" t="s">
        <v>584</v>
      </c>
      <c r="D689" s="458">
        <v>86371.3</v>
      </c>
    </row>
    <row r="690" spans="1:4" ht="41.4">
      <c r="A690" s="410" t="s">
        <v>34</v>
      </c>
      <c r="B690" s="402" t="s">
        <v>218</v>
      </c>
      <c r="C690" s="403" t="s">
        <v>33</v>
      </c>
      <c r="D690" s="404">
        <v>66080.899999999994</v>
      </c>
    </row>
    <row r="691" spans="1:4" ht="13.8">
      <c r="A691" s="410" t="s">
        <v>38</v>
      </c>
      <c r="B691" s="402" t="s">
        <v>218</v>
      </c>
      <c r="C691" s="403" t="s">
        <v>37</v>
      </c>
      <c r="D691" s="404">
        <v>66080.899999999994</v>
      </c>
    </row>
    <row r="692" spans="1:4" ht="13.8">
      <c r="A692" s="410" t="s">
        <v>524</v>
      </c>
      <c r="B692" s="402" t="s">
        <v>218</v>
      </c>
      <c r="C692" s="403" t="s">
        <v>20</v>
      </c>
      <c r="D692" s="404">
        <v>17738.7</v>
      </c>
    </row>
    <row r="693" spans="1:4" ht="27.6">
      <c r="A693" s="410" t="s">
        <v>36</v>
      </c>
      <c r="B693" s="402" t="s">
        <v>218</v>
      </c>
      <c r="C693" s="403" t="s">
        <v>19</v>
      </c>
      <c r="D693" s="404">
        <v>17738.7</v>
      </c>
    </row>
    <row r="694" spans="1:4" ht="13.8">
      <c r="A694" s="410" t="s">
        <v>18</v>
      </c>
      <c r="B694" s="402" t="s">
        <v>218</v>
      </c>
      <c r="C694" s="403" t="s">
        <v>17</v>
      </c>
      <c r="D694" s="404">
        <v>31.8</v>
      </c>
    </row>
    <row r="695" spans="1:4" ht="13.8">
      <c r="A695" s="410" t="s">
        <v>16</v>
      </c>
      <c r="B695" s="402" t="s">
        <v>218</v>
      </c>
      <c r="C695" s="403" t="s">
        <v>15</v>
      </c>
      <c r="D695" s="404">
        <v>31.8</v>
      </c>
    </row>
    <row r="696" spans="1:4" ht="13.8">
      <c r="A696" s="410" t="s">
        <v>30</v>
      </c>
      <c r="B696" s="402" t="s">
        <v>218</v>
      </c>
      <c r="C696" s="403" t="s">
        <v>4</v>
      </c>
      <c r="D696" s="404">
        <v>2519.9</v>
      </c>
    </row>
    <row r="697" spans="1:4" ht="13.8">
      <c r="A697" s="410" t="s">
        <v>29</v>
      </c>
      <c r="B697" s="402" t="s">
        <v>218</v>
      </c>
      <c r="C697" s="403" t="s">
        <v>28</v>
      </c>
      <c r="D697" s="404">
        <v>2519.9</v>
      </c>
    </row>
    <row r="698" spans="1:4" ht="13.8">
      <c r="A698" s="560" t="s">
        <v>526</v>
      </c>
      <c r="B698" s="456" t="s">
        <v>228</v>
      </c>
      <c r="C698" s="457" t="s">
        <v>584</v>
      </c>
      <c r="D698" s="458">
        <v>500</v>
      </c>
    </row>
    <row r="699" spans="1:4" ht="13.8">
      <c r="A699" s="410" t="s">
        <v>30</v>
      </c>
      <c r="B699" s="402" t="s">
        <v>228</v>
      </c>
      <c r="C699" s="403" t="s">
        <v>4</v>
      </c>
      <c r="D699" s="404">
        <v>500</v>
      </c>
    </row>
    <row r="700" spans="1:4" ht="13.8">
      <c r="A700" s="410" t="s">
        <v>88</v>
      </c>
      <c r="B700" s="402" t="s">
        <v>228</v>
      </c>
      <c r="C700" s="403" t="s">
        <v>87</v>
      </c>
      <c r="D700" s="404">
        <v>500</v>
      </c>
    </row>
    <row r="701" spans="1:4" ht="27.6">
      <c r="A701" s="475" t="s">
        <v>223</v>
      </c>
      <c r="B701" s="465" t="s">
        <v>224</v>
      </c>
      <c r="C701" s="466" t="s">
        <v>584</v>
      </c>
      <c r="D701" s="467">
        <v>13429</v>
      </c>
    </row>
    <row r="702" spans="1:4" ht="27.6">
      <c r="A702" s="560" t="s">
        <v>39</v>
      </c>
      <c r="B702" s="456" t="s">
        <v>225</v>
      </c>
      <c r="C702" s="457" t="s">
        <v>584</v>
      </c>
      <c r="D702" s="458">
        <v>13429</v>
      </c>
    </row>
    <row r="703" spans="1:4" ht="41.4">
      <c r="A703" s="410" t="s">
        <v>34</v>
      </c>
      <c r="B703" s="402" t="s">
        <v>225</v>
      </c>
      <c r="C703" s="403" t="s">
        <v>33</v>
      </c>
      <c r="D703" s="404">
        <v>12945.2</v>
      </c>
    </row>
    <row r="704" spans="1:4" ht="13.8">
      <c r="A704" s="410" t="s">
        <v>38</v>
      </c>
      <c r="B704" s="402" t="s">
        <v>225</v>
      </c>
      <c r="C704" s="403" t="s">
        <v>37</v>
      </c>
      <c r="D704" s="404">
        <v>12945.2</v>
      </c>
    </row>
    <row r="705" spans="1:4" ht="13.8">
      <c r="A705" s="410" t="s">
        <v>524</v>
      </c>
      <c r="B705" s="402" t="s">
        <v>225</v>
      </c>
      <c r="C705" s="403" t="s">
        <v>20</v>
      </c>
      <c r="D705" s="404">
        <v>480.9</v>
      </c>
    </row>
    <row r="706" spans="1:4" ht="27.6">
      <c r="A706" s="410" t="s">
        <v>36</v>
      </c>
      <c r="B706" s="402" t="s">
        <v>225</v>
      </c>
      <c r="C706" s="403" t="s">
        <v>19</v>
      </c>
      <c r="D706" s="404">
        <v>480.9</v>
      </c>
    </row>
    <row r="707" spans="1:4" ht="13.8">
      <c r="A707" s="410" t="s">
        <v>30</v>
      </c>
      <c r="B707" s="402" t="s">
        <v>225</v>
      </c>
      <c r="C707" s="403" t="s">
        <v>4</v>
      </c>
      <c r="D707" s="404">
        <v>2.9</v>
      </c>
    </row>
    <row r="708" spans="1:4" ht="13.8">
      <c r="A708" s="410" t="s">
        <v>29</v>
      </c>
      <c r="B708" s="402" t="s">
        <v>225</v>
      </c>
      <c r="C708" s="403" t="s">
        <v>28</v>
      </c>
      <c r="D708" s="404">
        <v>2.9</v>
      </c>
    </row>
    <row r="709" spans="1:4" ht="27.6">
      <c r="A709" s="475" t="s">
        <v>324</v>
      </c>
      <c r="B709" s="465" t="s">
        <v>325</v>
      </c>
      <c r="C709" s="466" t="s">
        <v>584</v>
      </c>
      <c r="D709" s="467">
        <v>3005.9</v>
      </c>
    </row>
    <row r="710" spans="1:4" ht="13.8">
      <c r="A710" s="560" t="s">
        <v>503</v>
      </c>
      <c r="B710" s="456" t="s">
        <v>326</v>
      </c>
      <c r="C710" s="457" t="s">
        <v>584</v>
      </c>
      <c r="D710" s="458">
        <v>2505.9</v>
      </c>
    </row>
    <row r="711" spans="1:4" ht="41.4">
      <c r="A711" s="410" t="s">
        <v>34</v>
      </c>
      <c r="B711" s="402" t="s">
        <v>326</v>
      </c>
      <c r="C711" s="403" t="s">
        <v>33</v>
      </c>
      <c r="D711" s="404">
        <v>2505.9</v>
      </c>
    </row>
    <row r="712" spans="1:4" ht="13.8">
      <c r="A712" s="410" t="s">
        <v>32</v>
      </c>
      <c r="B712" s="402" t="s">
        <v>326</v>
      </c>
      <c r="C712" s="403" t="s">
        <v>31</v>
      </c>
      <c r="D712" s="404">
        <v>2505.9</v>
      </c>
    </row>
    <row r="713" spans="1:4" ht="27.6">
      <c r="A713" s="560" t="s">
        <v>39</v>
      </c>
      <c r="B713" s="456" t="s">
        <v>327</v>
      </c>
      <c r="C713" s="457" t="s">
        <v>584</v>
      </c>
      <c r="D713" s="458">
        <v>500</v>
      </c>
    </row>
    <row r="714" spans="1:4" ht="13.8">
      <c r="A714" s="410" t="s">
        <v>524</v>
      </c>
      <c r="B714" s="402" t="s">
        <v>327</v>
      </c>
      <c r="C714" s="403" t="s">
        <v>20</v>
      </c>
      <c r="D714" s="404">
        <v>496</v>
      </c>
    </row>
    <row r="715" spans="1:4" ht="27.6">
      <c r="A715" s="410" t="s">
        <v>36</v>
      </c>
      <c r="B715" s="402" t="s">
        <v>327</v>
      </c>
      <c r="C715" s="403" t="s">
        <v>19</v>
      </c>
      <c r="D715" s="404">
        <v>496</v>
      </c>
    </row>
    <row r="716" spans="1:4" ht="13.8">
      <c r="A716" s="410" t="s">
        <v>30</v>
      </c>
      <c r="B716" s="402" t="s">
        <v>327</v>
      </c>
      <c r="C716" s="403" t="s">
        <v>4</v>
      </c>
      <c r="D716" s="404">
        <v>4</v>
      </c>
    </row>
    <row r="717" spans="1:4" ht="13.8">
      <c r="A717" s="410" t="s">
        <v>29</v>
      </c>
      <c r="B717" s="402" t="s">
        <v>327</v>
      </c>
      <c r="C717" s="403" t="s">
        <v>28</v>
      </c>
      <c r="D717" s="404">
        <v>4</v>
      </c>
    </row>
    <row r="718" spans="1:4" ht="27.6">
      <c r="A718" s="475" t="s">
        <v>253</v>
      </c>
      <c r="B718" s="465" t="s">
        <v>254</v>
      </c>
      <c r="C718" s="466" t="s">
        <v>584</v>
      </c>
      <c r="D718" s="467">
        <v>43935</v>
      </c>
    </row>
    <row r="719" spans="1:4" ht="13.8">
      <c r="A719" s="560" t="s">
        <v>503</v>
      </c>
      <c r="B719" s="456" t="s">
        <v>255</v>
      </c>
      <c r="C719" s="457" t="s">
        <v>584</v>
      </c>
      <c r="D719" s="458">
        <v>31435</v>
      </c>
    </row>
    <row r="720" spans="1:4" ht="27.6">
      <c r="A720" s="410" t="s">
        <v>27</v>
      </c>
      <c r="B720" s="402" t="s">
        <v>255</v>
      </c>
      <c r="C720" s="403" t="s">
        <v>5</v>
      </c>
      <c r="D720" s="404">
        <v>31435</v>
      </c>
    </row>
    <row r="721" spans="1:4" ht="13.8">
      <c r="A721" s="410" t="s">
        <v>26</v>
      </c>
      <c r="B721" s="402" t="s">
        <v>255</v>
      </c>
      <c r="C721" s="403" t="s">
        <v>6</v>
      </c>
      <c r="D721" s="404">
        <v>31435</v>
      </c>
    </row>
    <row r="722" spans="1:4" ht="13.8">
      <c r="A722" s="560" t="s">
        <v>35</v>
      </c>
      <c r="B722" s="456" t="s">
        <v>256</v>
      </c>
      <c r="C722" s="457" t="s">
        <v>584</v>
      </c>
      <c r="D722" s="458">
        <v>8400</v>
      </c>
    </row>
    <row r="723" spans="1:4" ht="27.6">
      <c r="A723" s="410" t="s">
        <v>27</v>
      </c>
      <c r="B723" s="402" t="s">
        <v>256</v>
      </c>
      <c r="C723" s="403" t="s">
        <v>5</v>
      </c>
      <c r="D723" s="404">
        <v>8400</v>
      </c>
    </row>
    <row r="724" spans="1:4" ht="13.8">
      <c r="A724" s="410" t="s">
        <v>26</v>
      </c>
      <c r="B724" s="402" t="s">
        <v>256</v>
      </c>
      <c r="C724" s="403" t="s">
        <v>6</v>
      </c>
      <c r="D724" s="404">
        <v>8400</v>
      </c>
    </row>
    <row r="725" spans="1:4" ht="27.6">
      <c r="A725" s="560" t="s">
        <v>179</v>
      </c>
      <c r="B725" s="456" t="s">
        <v>257</v>
      </c>
      <c r="C725" s="457" t="s">
        <v>584</v>
      </c>
      <c r="D725" s="458">
        <v>4100</v>
      </c>
    </row>
    <row r="726" spans="1:4" ht="27.6">
      <c r="A726" s="410" t="s">
        <v>27</v>
      </c>
      <c r="B726" s="402" t="s">
        <v>257</v>
      </c>
      <c r="C726" s="403" t="s">
        <v>5</v>
      </c>
      <c r="D726" s="404">
        <v>4100</v>
      </c>
    </row>
    <row r="727" spans="1:4" ht="13.8">
      <c r="A727" s="410" t="s">
        <v>26</v>
      </c>
      <c r="B727" s="402" t="s">
        <v>257</v>
      </c>
      <c r="C727" s="403" t="s">
        <v>6</v>
      </c>
      <c r="D727" s="404">
        <v>4100</v>
      </c>
    </row>
    <row r="728" spans="1:4" ht="13.8">
      <c r="A728" s="468" t="s">
        <v>987</v>
      </c>
      <c r="B728" s="450" t="s">
        <v>989</v>
      </c>
      <c r="C728" s="451" t="s">
        <v>584</v>
      </c>
      <c r="D728" s="452">
        <v>8376.6</v>
      </c>
    </row>
    <row r="729" spans="1:4" ht="27.6">
      <c r="A729" s="475" t="s">
        <v>988</v>
      </c>
      <c r="B729" s="465" t="s">
        <v>990</v>
      </c>
      <c r="C729" s="466" t="s">
        <v>584</v>
      </c>
      <c r="D729" s="467">
        <v>7692.6</v>
      </c>
    </row>
    <row r="730" spans="1:4" ht="13.8">
      <c r="A730" s="560" t="s">
        <v>502</v>
      </c>
      <c r="B730" s="456" t="s">
        <v>991</v>
      </c>
      <c r="C730" s="457" t="s">
        <v>584</v>
      </c>
      <c r="D730" s="458">
        <v>4974.8</v>
      </c>
    </row>
    <row r="731" spans="1:4" ht="27.6">
      <c r="A731" s="410" t="s">
        <v>27</v>
      </c>
      <c r="B731" s="402" t="s">
        <v>991</v>
      </c>
      <c r="C731" s="403" t="s">
        <v>5</v>
      </c>
      <c r="D731" s="404">
        <v>4974.8</v>
      </c>
    </row>
    <row r="732" spans="1:4" ht="13.8">
      <c r="A732" s="410" t="s">
        <v>41</v>
      </c>
      <c r="B732" s="402" t="s">
        <v>991</v>
      </c>
      <c r="C732" s="403" t="s">
        <v>40</v>
      </c>
      <c r="D732" s="404">
        <v>4974.8</v>
      </c>
    </row>
    <row r="733" spans="1:4" ht="13.8">
      <c r="A733" s="560" t="s">
        <v>35</v>
      </c>
      <c r="B733" s="456" t="s">
        <v>992</v>
      </c>
      <c r="C733" s="457" t="s">
        <v>584</v>
      </c>
      <c r="D733" s="458">
        <v>2717.8</v>
      </c>
    </row>
    <row r="734" spans="1:4" ht="27.6">
      <c r="A734" s="410" t="s">
        <v>27</v>
      </c>
      <c r="B734" s="402" t="s">
        <v>992</v>
      </c>
      <c r="C734" s="403" t="s">
        <v>5</v>
      </c>
      <c r="D734" s="404">
        <v>2717.8</v>
      </c>
    </row>
    <row r="735" spans="1:4" ht="13.8">
      <c r="A735" s="410" t="s">
        <v>41</v>
      </c>
      <c r="B735" s="402" t="s">
        <v>992</v>
      </c>
      <c r="C735" s="403" t="s">
        <v>40</v>
      </c>
      <c r="D735" s="404">
        <v>2717.8</v>
      </c>
    </row>
    <row r="736" spans="1:4" ht="110.4">
      <c r="A736" s="475" t="s">
        <v>995</v>
      </c>
      <c r="B736" s="465" t="s">
        <v>993</v>
      </c>
      <c r="C736" s="466" t="s">
        <v>584</v>
      </c>
      <c r="D736" s="467">
        <v>684</v>
      </c>
    </row>
    <row r="737" spans="1:4" ht="13.8">
      <c r="A737" s="560" t="s">
        <v>56</v>
      </c>
      <c r="B737" s="456" t="s">
        <v>994</v>
      </c>
      <c r="C737" s="457" t="s">
        <v>584</v>
      </c>
      <c r="D737" s="458">
        <v>684</v>
      </c>
    </row>
    <row r="738" spans="1:4" ht="27.6">
      <c r="A738" s="410" t="s">
        <v>27</v>
      </c>
      <c r="B738" s="402" t="s">
        <v>994</v>
      </c>
      <c r="C738" s="403" t="s">
        <v>5</v>
      </c>
      <c r="D738" s="404">
        <v>684</v>
      </c>
    </row>
    <row r="739" spans="1:4" ht="13.8">
      <c r="A739" s="410" t="s">
        <v>41</v>
      </c>
      <c r="B739" s="402" t="s">
        <v>994</v>
      </c>
      <c r="C739" s="403" t="s">
        <v>40</v>
      </c>
      <c r="D739" s="404">
        <v>684</v>
      </c>
    </row>
    <row r="740" spans="1:4" ht="27.6">
      <c r="A740" s="469" t="s">
        <v>177</v>
      </c>
      <c r="B740" s="470" t="s">
        <v>339</v>
      </c>
      <c r="C740" s="471" t="s">
        <v>584</v>
      </c>
      <c r="D740" s="472">
        <v>18400</v>
      </c>
    </row>
    <row r="741" spans="1:4" ht="41.4">
      <c r="A741" s="475" t="s">
        <v>340</v>
      </c>
      <c r="B741" s="465" t="s">
        <v>341</v>
      </c>
      <c r="C741" s="466" t="s">
        <v>584</v>
      </c>
      <c r="D741" s="467">
        <v>18400</v>
      </c>
    </row>
    <row r="742" spans="1:4" ht="13.8">
      <c r="A742" s="560" t="s">
        <v>120</v>
      </c>
      <c r="B742" s="456" t="s">
        <v>342</v>
      </c>
      <c r="C742" s="457" t="s">
        <v>584</v>
      </c>
      <c r="D742" s="458">
        <v>18400</v>
      </c>
    </row>
    <row r="743" spans="1:4" ht="13.8">
      <c r="A743" s="410" t="s">
        <v>524</v>
      </c>
      <c r="B743" s="402" t="s">
        <v>342</v>
      </c>
      <c r="C743" s="403" t="s">
        <v>20</v>
      </c>
      <c r="D743" s="404">
        <v>2300</v>
      </c>
    </row>
    <row r="744" spans="1:4" ht="27.6">
      <c r="A744" s="410" t="s">
        <v>36</v>
      </c>
      <c r="B744" s="402" t="s">
        <v>342</v>
      </c>
      <c r="C744" s="403" t="s">
        <v>19</v>
      </c>
      <c r="D744" s="404">
        <v>2300</v>
      </c>
    </row>
    <row r="745" spans="1:4" ht="13.8">
      <c r="A745" s="410" t="s">
        <v>85</v>
      </c>
      <c r="B745" s="402" t="s">
        <v>342</v>
      </c>
      <c r="C745" s="403" t="s">
        <v>84</v>
      </c>
      <c r="D745" s="404">
        <v>16100</v>
      </c>
    </row>
    <row r="746" spans="1:4" ht="13.8">
      <c r="A746" s="410" t="s">
        <v>83</v>
      </c>
      <c r="B746" s="402" t="s">
        <v>342</v>
      </c>
      <c r="C746" s="403" t="s">
        <v>82</v>
      </c>
      <c r="D746" s="404">
        <v>16100</v>
      </c>
    </row>
    <row r="747" spans="1:4" ht="27.6">
      <c r="A747" s="469" t="s">
        <v>124</v>
      </c>
      <c r="B747" s="470" t="s">
        <v>360</v>
      </c>
      <c r="C747" s="471" t="s">
        <v>584</v>
      </c>
      <c r="D747" s="472">
        <v>17000</v>
      </c>
    </row>
    <row r="748" spans="1:4" ht="27.6">
      <c r="A748" s="475" t="s">
        <v>364</v>
      </c>
      <c r="B748" s="465" t="s">
        <v>365</v>
      </c>
      <c r="C748" s="466" t="s">
        <v>584</v>
      </c>
      <c r="D748" s="467">
        <v>115.2</v>
      </c>
    </row>
    <row r="749" spans="1:4" ht="13.8">
      <c r="A749" s="560" t="s">
        <v>127</v>
      </c>
      <c r="B749" s="456" t="s">
        <v>366</v>
      </c>
      <c r="C749" s="457" t="s">
        <v>584</v>
      </c>
      <c r="D749" s="458">
        <v>72</v>
      </c>
    </row>
    <row r="750" spans="1:4" ht="13.8">
      <c r="A750" s="410" t="s">
        <v>524</v>
      </c>
      <c r="B750" s="402" t="s">
        <v>366</v>
      </c>
      <c r="C750" s="403" t="s">
        <v>20</v>
      </c>
      <c r="D750" s="404">
        <v>72</v>
      </c>
    </row>
    <row r="751" spans="1:4" ht="27.6">
      <c r="A751" s="410" t="s">
        <v>36</v>
      </c>
      <c r="B751" s="402" t="s">
        <v>366</v>
      </c>
      <c r="C751" s="403" t="s">
        <v>19</v>
      </c>
      <c r="D751" s="404">
        <v>72</v>
      </c>
    </row>
    <row r="752" spans="1:4" ht="13.8">
      <c r="A752" s="560" t="s">
        <v>128</v>
      </c>
      <c r="B752" s="456" t="s">
        <v>367</v>
      </c>
      <c r="C752" s="457" t="s">
        <v>584</v>
      </c>
      <c r="D752" s="458">
        <v>43.2</v>
      </c>
    </row>
    <row r="753" spans="1:4" ht="13.8">
      <c r="A753" s="410" t="s">
        <v>524</v>
      </c>
      <c r="B753" s="402" t="s">
        <v>367</v>
      </c>
      <c r="C753" s="403" t="s">
        <v>20</v>
      </c>
      <c r="D753" s="404">
        <v>43.2</v>
      </c>
    </row>
    <row r="754" spans="1:4" ht="27.6">
      <c r="A754" s="410" t="s">
        <v>36</v>
      </c>
      <c r="B754" s="402" t="s">
        <v>367</v>
      </c>
      <c r="C754" s="403" t="s">
        <v>19</v>
      </c>
      <c r="D754" s="404">
        <v>43.2</v>
      </c>
    </row>
    <row r="755" spans="1:4" ht="27.6">
      <c r="A755" s="475" t="s">
        <v>368</v>
      </c>
      <c r="B755" s="465" t="s">
        <v>369</v>
      </c>
      <c r="C755" s="466" t="s">
        <v>584</v>
      </c>
      <c r="D755" s="467">
        <v>431.5</v>
      </c>
    </row>
    <row r="756" spans="1:4" ht="27.6">
      <c r="A756" s="560" t="s">
        <v>129</v>
      </c>
      <c r="B756" s="456" t="s">
        <v>370</v>
      </c>
      <c r="C756" s="457" t="s">
        <v>584</v>
      </c>
      <c r="D756" s="458">
        <v>431.5</v>
      </c>
    </row>
    <row r="757" spans="1:4" ht="13.8">
      <c r="A757" s="410" t="s">
        <v>524</v>
      </c>
      <c r="B757" s="402" t="s">
        <v>370</v>
      </c>
      <c r="C757" s="403" t="s">
        <v>20</v>
      </c>
      <c r="D757" s="404">
        <v>431.5</v>
      </c>
    </row>
    <row r="758" spans="1:4" ht="27.6">
      <c r="A758" s="410" t="s">
        <v>36</v>
      </c>
      <c r="B758" s="402" t="s">
        <v>370</v>
      </c>
      <c r="C758" s="403" t="s">
        <v>19</v>
      </c>
      <c r="D758" s="404">
        <v>431.5</v>
      </c>
    </row>
    <row r="759" spans="1:4" ht="27.6">
      <c r="A759" s="475" t="s">
        <v>361</v>
      </c>
      <c r="B759" s="465" t="s">
        <v>362</v>
      </c>
      <c r="C759" s="466" t="s">
        <v>584</v>
      </c>
      <c r="D759" s="467">
        <v>15153.3</v>
      </c>
    </row>
    <row r="760" spans="1:4" ht="13.8">
      <c r="A760" s="560" t="s">
        <v>125</v>
      </c>
      <c r="B760" s="456" t="s">
        <v>363</v>
      </c>
      <c r="C760" s="457" t="s">
        <v>584</v>
      </c>
      <c r="D760" s="458">
        <v>3153.3</v>
      </c>
    </row>
    <row r="761" spans="1:4" ht="13.8">
      <c r="A761" s="410" t="s">
        <v>524</v>
      </c>
      <c r="B761" s="402" t="s">
        <v>363</v>
      </c>
      <c r="C761" s="403" t="s">
        <v>20</v>
      </c>
      <c r="D761" s="404">
        <v>3153.3</v>
      </c>
    </row>
    <row r="762" spans="1:4" ht="27.6">
      <c r="A762" s="410" t="s">
        <v>36</v>
      </c>
      <c r="B762" s="402" t="s">
        <v>363</v>
      </c>
      <c r="C762" s="403" t="s">
        <v>19</v>
      </c>
      <c r="D762" s="404">
        <v>3153.3</v>
      </c>
    </row>
    <row r="763" spans="1:4" ht="13.8">
      <c r="A763" s="560" t="s">
        <v>1112</v>
      </c>
      <c r="B763" s="456" t="s">
        <v>1119</v>
      </c>
      <c r="C763" s="457" t="s">
        <v>584</v>
      </c>
      <c r="D763" s="458">
        <v>12000</v>
      </c>
    </row>
    <row r="764" spans="1:4" ht="13.8">
      <c r="A764" s="410" t="s">
        <v>524</v>
      </c>
      <c r="B764" s="402" t="s">
        <v>1119</v>
      </c>
      <c r="C764" s="403" t="s">
        <v>20</v>
      </c>
      <c r="D764" s="404">
        <v>12000</v>
      </c>
    </row>
    <row r="765" spans="1:4" ht="27.6">
      <c r="A765" s="410" t="s">
        <v>36</v>
      </c>
      <c r="B765" s="402" t="s">
        <v>1119</v>
      </c>
      <c r="C765" s="403" t="s">
        <v>19</v>
      </c>
      <c r="D765" s="404">
        <v>12000</v>
      </c>
    </row>
    <row r="766" spans="1:4" ht="30.75" customHeight="1">
      <c r="A766" s="475" t="s">
        <v>371</v>
      </c>
      <c r="B766" s="465" t="s">
        <v>372</v>
      </c>
      <c r="C766" s="466" t="s">
        <v>584</v>
      </c>
      <c r="D766" s="467">
        <v>1300</v>
      </c>
    </row>
    <row r="767" spans="1:4" ht="13.8">
      <c r="A767" s="560" t="s">
        <v>130</v>
      </c>
      <c r="B767" s="456" t="s">
        <v>373</v>
      </c>
      <c r="C767" s="457" t="s">
        <v>584</v>
      </c>
      <c r="D767" s="458">
        <v>1300</v>
      </c>
    </row>
    <row r="768" spans="1:4" ht="13.8">
      <c r="A768" s="410" t="s">
        <v>524</v>
      </c>
      <c r="B768" s="402" t="s">
        <v>373</v>
      </c>
      <c r="C768" s="403" t="s">
        <v>20</v>
      </c>
      <c r="D768" s="404">
        <v>1300</v>
      </c>
    </row>
    <row r="769" spans="1:4" ht="27.6">
      <c r="A769" s="410" t="s">
        <v>36</v>
      </c>
      <c r="B769" s="402" t="s">
        <v>373</v>
      </c>
      <c r="C769" s="403" t="s">
        <v>19</v>
      </c>
      <c r="D769" s="404">
        <v>1300</v>
      </c>
    </row>
    <row r="770" spans="1:4" ht="27.6">
      <c r="A770" s="469" t="s">
        <v>58</v>
      </c>
      <c r="B770" s="470" t="s">
        <v>229</v>
      </c>
      <c r="C770" s="471" t="s">
        <v>584</v>
      </c>
      <c r="D770" s="472">
        <v>20755.2</v>
      </c>
    </row>
    <row r="771" spans="1:4" ht="27.6">
      <c r="A771" s="468" t="s">
        <v>1006</v>
      </c>
      <c r="B771" s="450" t="s">
        <v>230</v>
      </c>
      <c r="C771" s="451" t="s">
        <v>584</v>
      </c>
      <c r="D771" s="452">
        <v>1000</v>
      </c>
    </row>
    <row r="772" spans="1:4" ht="27.6">
      <c r="A772" s="475" t="s">
        <v>231</v>
      </c>
      <c r="B772" s="465" t="s">
        <v>232</v>
      </c>
      <c r="C772" s="466" t="s">
        <v>584</v>
      </c>
      <c r="D772" s="467">
        <v>1000</v>
      </c>
    </row>
    <row r="773" spans="1:4" ht="27.6">
      <c r="A773" s="560" t="s">
        <v>944</v>
      </c>
      <c r="B773" s="456" t="s">
        <v>233</v>
      </c>
      <c r="C773" s="457" t="s">
        <v>584</v>
      </c>
      <c r="D773" s="458">
        <v>1000</v>
      </c>
    </row>
    <row r="774" spans="1:4" ht="13.8">
      <c r="A774" s="410" t="s">
        <v>30</v>
      </c>
      <c r="B774" s="402" t="s">
        <v>233</v>
      </c>
      <c r="C774" s="403" t="s">
        <v>4</v>
      </c>
      <c r="D774" s="404">
        <v>1000</v>
      </c>
    </row>
    <row r="775" spans="1:4" ht="13.8">
      <c r="A775" s="410" t="s">
        <v>88</v>
      </c>
      <c r="B775" s="402" t="s">
        <v>233</v>
      </c>
      <c r="C775" s="403" t="s">
        <v>87</v>
      </c>
      <c r="D775" s="404">
        <v>1000</v>
      </c>
    </row>
    <row r="776" spans="1:4" ht="27.6">
      <c r="A776" s="468" t="s">
        <v>157</v>
      </c>
      <c r="B776" s="450" t="s">
        <v>259</v>
      </c>
      <c r="C776" s="451" t="s">
        <v>584</v>
      </c>
      <c r="D776" s="452">
        <v>9935.2000000000007</v>
      </c>
    </row>
    <row r="777" spans="1:4" ht="27.6">
      <c r="A777" s="475" t="s">
        <v>260</v>
      </c>
      <c r="B777" s="465" t="s">
        <v>261</v>
      </c>
      <c r="C777" s="466" t="s">
        <v>584</v>
      </c>
      <c r="D777" s="467">
        <v>1500</v>
      </c>
    </row>
    <row r="778" spans="1:4" ht="27.6">
      <c r="A778" s="560" t="s">
        <v>158</v>
      </c>
      <c r="B778" s="456" t="s">
        <v>262</v>
      </c>
      <c r="C778" s="457" t="s">
        <v>584</v>
      </c>
      <c r="D778" s="458">
        <v>1500</v>
      </c>
    </row>
    <row r="779" spans="1:4" ht="13.8">
      <c r="A779" s="410" t="s">
        <v>524</v>
      </c>
      <c r="B779" s="402" t="s">
        <v>262</v>
      </c>
      <c r="C779" s="403" t="s">
        <v>20</v>
      </c>
      <c r="D779" s="404">
        <v>1500</v>
      </c>
    </row>
    <row r="780" spans="1:4" ht="27.6">
      <c r="A780" s="410" t="s">
        <v>36</v>
      </c>
      <c r="B780" s="402" t="s">
        <v>262</v>
      </c>
      <c r="C780" s="403" t="s">
        <v>19</v>
      </c>
      <c r="D780" s="404">
        <v>1500</v>
      </c>
    </row>
    <row r="781" spans="1:4" ht="27.6">
      <c r="A781" s="475" t="s">
        <v>501</v>
      </c>
      <c r="B781" s="465" t="s">
        <v>980</v>
      </c>
      <c r="C781" s="466" t="s">
        <v>584</v>
      </c>
      <c r="D781" s="467">
        <v>8435.2000000000007</v>
      </c>
    </row>
    <row r="782" spans="1:4" ht="13.8">
      <c r="A782" s="560" t="s">
        <v>503</v>
      </c>
      <c r="B782" s="456" t="s">
        <v>981</v>
      </c>
      <c r="C782" s="457" t="s">
        <v>584</v>
      </c>
      <c r="D782" s="458">
        <v>8155.2</v>
      </c>
    </row>
    <row r="783" spans="1:4" ht="41.4">
      <c r="A783" s="410" t="s">
        <v>34</v>
      </c>
      <c r="B783" s="402" t="s">
        <v>981</v>
      </c>
      <c r="C783" s="403" t="s">
        <v>33</v>
      </c>
      <c r="D783" s="404">
        <v>8155.2</v>
      </c>
    </row>
    <row r="784" spans="1:4" ht="13.8">
      <c r="A784" s="410" t="s">
        <v>32</v>
      </c>
      <c r="B784" s="402" t="s">
        <v>981</v>
      </c>
      <c r="C784" s="403" t="s">
        <v>31</v>
      </c>
      <c r="D784" s="404">
        <v>8155.2</v>
      </c>
    </row>
    <row r="785" spans="1:4" ht="13.8">
      <c r="A785" s="560" t="s">
        <v>35</v>
      </c>
      <c r="B785" s="456" t="s">
        <v>982</v>
      </c>
      <c r="C785" s="457" t="s">
        <v>584</v>
      </c>
      <c r="D785" s="458">
        <v>280</v>
      </c>
    </row>
    <row r="786" spans="1:4" ht="13.8">
      <c r="A786" s="410" t="s">
        <v>524</v>
      </c>
      <c r="B786" s="402" t="s">
        <v>982</v>
      </c>
      <c r="C786" s="403" t="s">
        <v>20</v>
      </c>
      <c r="D786" s="404">
        <v>275.2</v>
      </c>
    </row>
    <row r="787" spans="1:4" ht="27.6">
      <c r="A787" s="410" t="s">
        <v>36</v>
      </c>
      <c r="B787" s="402" t="s">
        <v>982</v>
      </c>
      <c r="C787" s="403" t="s">
        <v>19</v>
      </c>
      <c r="D787" s="404">
        <v>275.2</v>
      </c>
    </row>
    <row r="788" spans="1:4" ht="13.8">
      <c r="A788" s="410" t="s">
        <v>30</v>
      </c>
      <c r="B788" s="402" t="s">
        <v>982</v>
      </c>
      <c r="C788" s="403" t="s">
        <v>4</v>
      </c>
      <c r="D788" s="404">
        <v>4.8</v>
      </c>
    </row>
    <row r="789" spans="1:4" ht="13.8">
      <c r="A789" s="410" t="s">
        <v>29</v>
      </c>
      <c r="B789" s="402" t="s">
        <v>982</v>
      </c>
      <c r="C789" s="403" t="s">
        <v>28</v>
      </c>
      <c r="D789" s="404">
        <v>4.8</v>
      </c>
    </row>
    <row r="790" spans="1:4" ht="27.6">
      <c r="A790" s="468" t="s">
        <v>159</v>
      </c>
      <c r="B790" s="450" t="s">
        <v>263</v>
      </c>
      <c r="C790" s="451" t="s">
        <v>584</v>
      </c>
      <c r="D790" s="452">
        <v>530</v>
      </c>
    </row>
    <row r="791" spans="1:4" ht="27.6">
      <c r="A791" s="475" t="s">
        <v>264</v>
      </c>
      <c r="B791" s="465" t="s">
        <v>265</v>
      </c>
      <c r="C791" s="466" t="s">
        <v>584</v>
      </c>
      <c r="D791" s="467">
        <v>15</v>
      </c>
    </row>
    <row r="792" spans="1:4" ht="27.6">
      <c r="A792" s="560" t="s">
        <v>266</v>
      </c>
      <c r="B792" s="456" t="s">
        <v>267</v>
      </c>
      <c r="C792" s="457" t="s">
        <v>584</v>
      </c>
      <c r="D792" s="458">
        <v>15</v>
      </c>
    </row>
    <row r="793" spans="1:4" ht="13.8">
      <c r="A793" s="410" t="s">
        <v>524</v>
      </c>
      <c r="B793" s="402" t="s">
        <v>267</v>
      </c>
      <c r="C793" s="403" t="s">
        <v>20</v>
      </c>
      <c r="D793" s="404">
        <v>15</v>
      </c>
    </row>
    <row r="794" spans="1:4" s="338" customFormat="1" ht="27.6">
      <c r="A794" s="410" t="s">
        <v>36</v>
      </c>
      <c r="B794" s="402" t="s">
        <v>267</v>
      </c>
      <c r="C794" s="403" t="s">
        <v>19</v>
      </c>
      <c r="D794" s="404">
        <v>15</v>
      </c>
    </row>
    <row r="795" spans="1:4" ht="27.6">
      <c r="A795" s="475" t="s">
        <v>268</v>
      </c>
      <c r="B795" s="465" t="s">
        <v>269</v>
      </c>
      <c r="C795" s="466" t="s">
        <v>584</v>
      </c>
      <c r="D795" s="467">
        <v>465</v>
      </c>
    </row>
    <row r="796" spans="1:4" ht="41.4">
      <c r="A796" s="560" t="s">
        <v>610</v>
      </c>
      <c r="B796" s="456" t="s">
        <v>270</v>
      </c>
      <c r="C796" s="457" t="s">
        <v>584</v>
      </c>
      <c r="D796" s="458">
        <v>465</v>
      </c>
    </row>
    <row r="797" spans="1:4" ht="13.8">
      <c r="A797" s="410" t="s">
        <v>524</v>
      </c>
      <c r="B797" s="402" t="s">
        <v>270</v>
      </c>
      <c r="C797" s="403" t="s">
        <v>20</v>
      </c>
      <c r="D797" s="404">
        <v>465</v>
      </c>
    </row>
    <row r="798" spans="1:4" ht="27.6">
      <c r="A798" s="410" t="s">
        <v>36</v>
      </c>
      <c r="B798" s="402" t="s">
        <v>270</v>
      </c>
      <c r="C798" s="403" t="s">
        <v>19</v>
      </c>
      <c r="D798" s="404">
        <v>465</v>
      </c>
    </row>
    <row r="799" spans="1:4" ht="27.6">
      <c r="A799" s="475" t="s">
        <v>271</v>
      </c>
      <c r="B799" s="465" t="s">
        <v>272</v>
      </c>
      <c r="C799" s="466" t="s">
        <v>584</v>
      </c>
      <c r="D799" s="467">
        <v>50</v>
      </c>
    </row>
    <row r="800" spans="1:4" ht="27.6">
      <c r="A800" s="560" t="s">
        <v>273</v>
      </c>
      <c r="B800" s="456" t="s">
        <v>274</v>
      </c>
      <c r="C800" s="457" t="s">
        <v>584</v>
      </c>
      <c r="D800" s="458">
        <v>50</v>
      </c>
    </row>
    <row r="801" spans="1:4" ht="13.8">
      <c r="A801" s="410" t="s">
        <v>524</v>
      </c>
      <c r="B801" s="402" t="s">
        <v>274</v>
      </c>
      <c r="C801" s="403" t="s">
        <v>20</v>
      </c>
      <c r="D801" s="404">
        <v>50</v>
      </c>
    </row>
    <row r="802" spans="1:4" ht="27.6">
      <c r="A802" s="410" t="s">
        <v>36</v>
      </c>
      <c r="B802" s="402" t="s">
        <v>274</v>
      </c>
      <c r="C802" s="403" t="s">
        <v>19</v>
      </c>
      <c r="D802" s="404">
        <v>50</v>
      </c>
    </row>
    <row r="803" spans="1:4" ht="13.8">
      <c r="A803" s="468" t="s">
        <v>57</v>
      </c>
      <c r="B803" s="450" t="s">
        <v>294</v>
      </c>
      <c r="C803" s="451" t="s">
        <v>584</v>
      </c>
      <c r="D803" s="452">
        <v>6170</v>
      </c>
    </row>
    <row r="804" spans="1:4" ht="27.6">
      <c r="A804" s="475" t="s">
        <v>381</v>
      </c>
      <c r="B804" s="465" t="s">
        <v>382</v>
      </c>
      <c r="C804" s="466" t="s">
        <v>584</v>
      </c>
      <c r="D804" s="467">
        <v>3600</v>
      </c>
    </row>
    <row r="805" spans="1:4" ht="13.8">
      <c r="A805" s="560" t="s">
        <v>55</v>
      </c>
      <c r="B805" s="456" t="s">
        <v>383</v>
      </c>
      <c r="C805" s="457" t="s">
        <v>584</v>
      </c>
      <c r="D805" s="458">
        <v>3600</v>
      </c>
    </row>
    <row r="806" spans="1:4" ht="27.6">
      <c r="A806" s="410" t="s">
        <v>27</v>
      </c>
      <c r="B806" s="402" t="s">
        <v>383</v>
      </c>
      <c r="C806" s="403" t="s">
        <v>5</v>
      </c>
      <c r="D806" s="404">
        <v>3600</v>
      </c>
    </row>
    <row r="807" spans="1:4" ht="13.8">
      <c r="A807" s="410" t="s">
        <v>26</v>
      </c>
      <c r="B807" s="402" t="s">
        <v>383</v>
      </c>
      <c r="C807" s="403" t="s">
        <v>6</v>
      </c>
      <c r="D807" s="404">
        <v>3600</v>
      </c>
    </row>
    <row r="808" spans="1:4" ht="13.8">
      <c r="A808" s="410" t="s">
        <v>426</v>
      </c>
      <c r="B808" s="402" t="s">
        <v>427</v>
      </c>
      <c r="C808" s="403" t="s">
        <v>584</v>
      </c>
      <c r="D808" s="404">
        <v>170</v>
      </c>
    </row>
    <row r="809" spans="1:4" ht="13.8">
      <c r="A809" s="560" t="s">
        <v>56</v>
      </c>
      <c r="B809" s="456" t="s">
        <v>428</v>
      </c>
      <c r="C809" s="457" t="s">
        <v>584</v>
      </c>
      <c r="D809" s="458">
        <v>100</v>
      </c>
    </row>
    <row r="810" spans="1:4" ht="13.8">
      <c r="A810" s="410" t="s">
        <v>524</v>
      </c>
      <c r="B810" s="402" t="s">
        <v>428</v>
      </c>
      <c r="C810" s="403" t="s">
        <v>20</v>
      </c>
      <c r="D810" s="404">
        <v>50</v>
      </c>
    </row>
    <row r="811" spans="1:4" ht="27.6">
      <c r="A811" s="410" t="s">
        <v>36</v>
      </c>
      <c r="B811" s="402" t="s">
        <v>428</v>
      </c>
      <c r="C811" s="403" t="s">
        <v>19</v>
      </c>
      <c r="D811" s="404">
        <v>50</v>
      </c>
    </row>
    <row r="812" spans="1:4" ht="27.6">
      <c r="A812" s="410" t="s">
        <v>27</v>
      </c>
      <c r="B812" s="402" t="s">
        <v>428</v>
      </c>
      <c r="C812" s="403" t="s">
        <v>5</v>
      </c>
      <c r="D812" s="404">
        <v>50</v>
      </c>
    </row>
    <row r="813" spans="1:4" ht="13.8">
      <c r="A813" s="410" t="s">
        <v>26</v>
      </c>
      <c r="B813" s="402" t="s">
        <v>428</v>
      </c>
      <c r="C813" s="403" t="s">
        <v>6</v>
      </c>
      <c r="D813" s="404">
        <v>50</v>
      </c>
    </row>
    <row r="814" spans="1:4" ht="13.8">
      <c r="A814" s="560" t="s">
        <v>701</v>
      </c>
      <c r="B814" s="456" t="s">
        <v>700</v>
      </c>
      <c r="C814" s="457" t="s">
        <v>584</v>
      </c>
      <c r="D814" s="458">
        <v>50</v>
      </c>
    </row>
    <row r="815" spans="1:4" ht="27.6">
      <c r="A815" s="410" t="s">
        <v>27</v>
      </c>
      <c r="B815" s="402" t="s">
        <v>700</v>
      </c>
      <c r="C815" s="403" t="s">
        <v>5</v>
      </c>
      <c r="D815" s="404">
        <v>50</v>
      </c>
    </row>
    <row r="816" spans="1:4" ht="13.8">
      <c r="A816" s="410" t="s">
        <v>41</v>
      </c>
      <c r="B816" s="402" t="s">
        <v>700</v>
      </c>
      <c r="C816" s="403" t="s">
        <v>40</v>
      </c>
      <c r="D816" s="404">
        <v>50</v>
      </c>
    </row>
    <row r="817" spans="1:4" ht="13.8">
      <c r="A817" s="560" t="s">
        <v>705</v>
      </c>
      <c r="B817" s="456" t="s">
        <v>704</v>
      </c>
      <c r="C817" s="457" t="s">
        <v>584</v>
      </c>
      <c r="D817" s="458">
        <v>20</v>
      </c>
    </row>
    <row r="818" spans="1:4" ht="27.6">
      <c r="A818" s="410" t="s">
        <v>27</v>
      </c>
      <c r="B818" s="402" t="s">
        <v>704</v>
      </c>
      <c r="C818" s="403" t="s">
        <v>5</v>
      </c>
      <c r="D818" s="404">
        <v>20</v>
      </c>
    </row>
    <row r="819" spans="1:4" ht="13.8">
      <c r="A819" s="410" t="s">
        <v>41</v>
      </c>
      <c r="B819" s="402" t="s">
        <v>704</v>
      </c>
      <c r="C819" s="403" t="s">
        <v>40</v>
      </c>
      <c r="D819" s="404">
        <v>20</v>
      </c>
    </row>
    <row r="820" spans="1:4" ht="55.2">
      <c r="A820" s="475" t="s">
        <v>295</v>
      </c>
      <c r="B820" s="465" t="s">
        <v>296</v>
      </c>
      <c r="C820" s="466" t="s">
        <v>584</v>
      </c>
      <c r="D820" s="467">
        <v>600</v>
      </c>
    </row>
    <row r="821" spans="1:4" ht="13.8">
      <c r="A821" s="560" t="s">
        <v>521</v>
      </c>
      <c r="B821" s="456" t="s">
        <v>297</v>
      </c>
      <c r="C821" s="457" t="s">
        <v>584</v>
      </c>
      <c r="D821" s="458">
        <v>600</v>
      </c>
    </row>
    <row r="822" spans="1:4" s="338" customFormat="1" ht="13.8">
      <c r="A822" s="410" t="s">
        <v>524</v>
      </c>
      <c r="B822" s="402" t="s">
        <v>297</v>
      </c>
      <c r="C822" s="403" t="s">
        <v>20</v>
      </c>
      <c r="D822" s="404">
        <v>600</v>
      </c>
    </row>
    <row r="823" spans="1:4" ht="27.6">
      <c r="A823" s="410" t="s">
        <v>36</v>
      </c>
      <c r="B823" s="402" t="s">
        <v>297</v>
      </c>
      <c r="C823" s="403" t="s">
        <v>19</v>
      </c>
      <c r="D823" s="404">
        <v>600</v>
      </c>
    </row>
    <row r="824" spans="1:4" ht="13.8">
      <c r="A824" s="475" t="s">
        <v>697</v>
      </c>
      <c r="B824" s="465" t="s">
        <v>611</v>
      </c>
      <c r="C824" s="466" t="s">
        <v>584</v>
      </c>
      <c r="D824" s="467">
        <v>1800</v>
      </c>
    </row>
    <row r="825" spans="1:4" ht="13.8">
      <c r="A825" s="560" t="s">
        <v>613</v>
      </c>
      <c r="B825" s="456" t="s">
        <v>612</v>
      </c>
      <c r="C825" s="457" t="s">
        <v>584</v>
      </c>
      <c r="D825" s="458">
        <v>1200</v>
      </c>
    </row>
    <row r="826" spans="1:4" ht="13.8">
      <c r="A826" s="410" t="s">
        <v>524</v>
      </c>
      <c r="B826" s="402" t="s">
        <v>612</v>
      </c>
      <c r="C826" s="403" t="s">
        <v>20</v>
      </c>
      <c r="D826" s="404">
        <v>1200</v>
      </c>
    </row>
    <row r="827" spans="1:4" ht="27.6">
      <c r="A827" s="410" t="s">
        <v>36</v>
      </c>
      <c r="B827" s="402" t="s">
        <v>612</v>
      </c>
      <c r="C827" s="403" t="s">
        <v>19</v>
      </c>
      <c r="D827" s="404">
        <v>1200</v>
      </c>
    </row>
    <row r="828" spans="1:4" ht="13.8">
      <c r="A828" s="560" t="s">
        <v>970</v>
      </c>
      <c r="B828" s="456" t="s">
        <v>615</v>
      </c>
      <c r="C828" s="457" t="s">
        <v>584</v>
      </c>
      <c r="D828" s="458">
        <v>600</v>
      </c>
    </row>
    <row r="829" spans="1:4" ht="13.8">
      <c r="A829" s="410" t="s">
        <v>524</v>
      </c>
      <c r="B829" s="402" t="s">
        <v>615</v>
      </c>
      <c r="C829" s="403" t="s">
        <v>20</v>
      </c>
      <c r="D829" s="404">
        <v>600</v>
      </c>
    </row>
    <row r="830" spans="1:4" ht="27.6">
      <c r="A830" s="410" t="s">
        <v>36</v>
      </c>
      <c r="B830" s="402" t="s">
        <v>615</v>
      </c>
      <c r="C830" s="403" t="s">
        <v>19</v>
      </c>
      <c r="D830" s="404">
        <v>600</v>
      </c>
    </row>
    <row r="831" spans="1:4" ht="13.8">
      <c r="A831" s="468" t="s">
        <v>54</v>
      </c>
      <c r="B831" s="450" t="s">
        <v>384</v>
      </c>
      <c r="C831" s="451" t="s">
        <v>584</v>
      </c>
      <c r="D831" s="452">
        <v>3050</v>
      </c>
    </row>
    <row r="832" spans="1:4" ht="41.4">
      <c r="A832" s="475" t="s">
        <v>429</v>
      </c>
      <c r="B832" s="465" t="s">
        <v>385</v>
      </c>
      <c r="C832" s="466" t="s">
        <v>584</v>
      </c>
      <c r="D832" s="467">
        <v>3050</v>
      </c>
    </row>
    <row r="833" spans="1:4" ht="13.8">
      <c r="A833" s="560" t="s">
        <v>53</v>
      </c>
      <c r="B833" s="456" t="s">
        <v>386</v>
      </c>
      <c r="C833" s="457" t="s">
        <v>584</v>
      </c>
      <c r="D833" s="458">
        <v>3000</v>
      </c>
    </row>
    <row r="834" spans="1:4" ht="27.6">
      <c r="A834" s="410" t="s">
        <v>27</v>
      </c>
      <c r="B834" s="402" t="s">
        <v>386</v>
      </c>
      <c r="C834" s="403" t="s">
        <v>5</v>
      </c>
      <c r="D834" s="404">
        <v>3000</v>
      </c>
    </row>
    <row r="835" spans="1:4" ht="13.8">
      <c r="A835" s="410" t="s">
        <v>26</v>
      </c>
      <c r="B835" s="402" t="s">
        <v>386</v>
      </c>
      <c r="C835" s="403" t="s">
        <v>6</v>
      </c>
      <c r="D835" s="404">
        <v>2700</v>
      </c>
    </row>
    <row r="836" spans="1:4" ht="13.8">
      <c r="A836" s="410" t="s">
        <v>41</v>
      </c>
      <c r="B836" s="402" t="s">
        <v>386</v>
      </c>
      <c r="C836" s="403" t="s">
        <v>40</v>
      </c>
      <c r="D836" s="404">
        <v>300</v>
      </c>
    </row>
    <row r="837" spans="1:4" ht="27.6">
      <c r="A837" s="560" t="s">
        <v>703</v>
      </c>
      <c r="B837" s="456" t="s">
        <v>702</v>
      </c>
      <c r="C837" s="457" t="s">
        <v>584</v>
      </c>
      <c r="D837" s="458">
        <v>50</v>
      </c>
    </row>
    <row r="838" spans="1:4" ht="27.6">
      <c r="A838" s="410" t="s">
        <v>27</v>
      </c>
      <c r="B838" s="402" t="s">
        <v>702</v>
      </c>
      <c r="C838" s="403" t="s">
        <v>5</v>
      </c>
      <c r="D838" s="404">
        <v>50</v>
      </c>
    </row>
    <row r="839" spans="1:4" ht="13.8">
      <c r="A839" s="410" t="s">
        <v>41</v>
      </c>
      <c r="B839" s="402" t="s">
        <v>702</v>
      </c>
      <c r="C839" s="403" t="s">
        <v>40</v>
      </c>
      <c r="D839" s="404">
        <v>50</v>
      </c>
    </row>
    <row r="840" spans="1:4" ht="13.8">
      <c r="A840" s="468" t="s">
        <v>52</v>
      </c>
      <c r="B840" s="450" t="s">
        <v>464</v>
      </c>
      <c r="C840" s="451" t="s">
        <v>584</v>
      </c>
      <c r="D840" s="452">
        <v>70</v>
      </c>
    </row>
    <row r="841" spans="1:4" ht="41.4">
      <c r="A841" s="475" t="s">
        <v>465</v>
      </c>
      <c r="B841" s="465" t="s">
        <v>466</v>
      </c>
      <c r="C841" s="466" t="s">
        <v>584</v>
      </c>
      <c r="D841" s="467">
        <v>70</v>
      </c>
    </row>
    <row r="842" spans="1:4" ht="13.8">
      <c r="A842" s="560" t="s">
        <v>105</v>
      </c>
      <c r="B842" s="456" t="s">
        <v>467</v>
      </c>
      <c r="C842" s="457" t="s">
        <v>584</v>
      </c>
      <c r="D842" s="458">
        <v>20</v>
      </c>
    </row>
    <row r="843" spans="1:4" ht="13.8">
      <c r="A843" s="410" t="s">
        <v>524</v>
      </c>
      <c r="B843" s="402" t="s">
        <v>467</v>
      </c>
      <c r="C843" s="403" t="s">
        <v>20</v>
      </c>
      <c r="D843" s="404">
        <v>20</v>
      </c>
    </row>
    <row r="844" spans="1:4" ht="27.6">
      <c r="A844" s="410" t="s">
        <v>36</v>
      </c>
      <c r="B844" s="402" t="s">
        <v>467</v>
      </c>
      <c r="C844" s="403" t="s">
        <v>19</v>
      </c>
      <c r="D844" s="404">
        <v>20</v>
      </c>
    </row>
    <row r="845" spans="1:4" ht="13.8">
      <c r="A845" s="560" t="s">
        <v>56</v>
      </c>
      <c r="B845" s="456" t="s">
        <v>493</v>
      </c>
      <c r="C845" s="457" t="s">
        <v>584</v>
      </c>
      <c r="D845" s="458">
        <v>30</v>
      </c>
    </row>
    <row r="846" spans="1:4" ht="27.6">
      <c r="A846" s="410" t="s">
        <v>27</v>
      </c>
      <c r="B846" s="402" t="s">
        <v>493</v>
      </c>
      <c r="C846" s="403" t="s">
        <v>5</v>
      </c>
      <c r="D846" s="404">
        <v>30</v>
      </c>
    </row>
    <row r="847" spans="1:4" ht="13.8">
      <c r="A847" s="410" t="s">
        <v>41</v>
      </c>
      <c r="B847" s="402" t="s">
        <v>493</v>
      </c>
      <c r="C847" s="403" t="s">
        <v>40</v>
      </c>
      <c r="D847" s="404">
        <v>30</v>
      </c>
    </row>
    <row r="848" spans="1:4" ht="13.8">
      <c r="A848" s="560" t="s">
        <v>162</v>
      </c>
      <c r="B848" s="456" t="s">
        <v>706</v>
      </c>
      <c r="C848" s="457" t="s">
        <v>584</v>
      </c>
      <c r="D848" s="458">
        <v>20</v>
      </c>
    </row>
    <row r="849" spans="1:4" ht="27.6">
      <c r="A849" s="410" t="s">
        <v>27</v>
      </c>
      <c r="B849" s="402" t="s">
        <v>706</v>
      </c>
      <c r="C849" s="403" t="s">
        <v>5</v>
      </c>
      <c r="D849" s="404">
        <v>20</v>
      </c>
    </row>
    <row r="850" spans="1:4" ht="13.8">
      <c r="A850" s="410" t="s">
        <v>41</v>
      </c>
      <c r="B850" s="402" t="s">
        <v>706</v>
      </c>
      <c r="C850" s="403" t="s">
        <v>40</v>
      </c>
      <c r="D850" s="404">
        <v>20</v>
      </c>
    </row>
    <row r="851" spans="1:4" ht="27.6">
      <c r="A851" s="469" t="s">
        <v>219</v>
      </c>
      <c r="B851" s="470" t="s">
        <v>220</v>
      </c>
      <c r="C851" s="471" t="s">
        <v>584</v>
      </c>
      <c r="D851" s="472">
        <v>600</v>
      </c>
    </row>
    <row r="852" spans="1:4" ht="27.6">
      <c r="A852" s="475" t="s">
        <v>343</v>
      </c>
      <c r="B852" s="465" t="s">
        <v>344</v>
      </c>
      <c r="C852" s="466" t="s">
        <v>584</v>
      </c>
      <c r="D852" s="467">
        <v>550</v>
      </c>
    </row>
    <row r="853" spans="1:4" ht="27.6">
      <c r="A853" s="560" t="s">
        <v>345</v>
      </c>
      <c r="B853" s="456" t="s">
        <v>346</v>
      </c>
      <c r="C853" s="457" t="s">
        <v>584</v>
      </c>
      <c r="D853" s="458">
        <v>550</v>
      </c>
    </row>
    <row r="854" spans="1:4" ht="13.8">
      <c r="A854" s="410" t="s">
        <v>524</v>
      </c>
      <c r="B854" s="402" t="s">
        <v>346</v>
      </c>
      <c r="C854" s="403" t="s">
        <v>20</v>
      </c>
      <c r="D854" s="404">
        <v>550</v>
      </c>
    </row>
    <row r="855" spans="1:4" ht="27.6">
      <c r="A855" s="410" t="s">
        <v>36</v>
      </c>
      <c r="B855" s="402" t="s">
        <v>346</v>
      </c>
      <c r="C855" s="403" t="s">
        <v>19</v>
      </c>
      <c r="D855" s="404">
        <v>550</v>
      </c>
    </row>
    <row r="856" spans="1:4" ht="13.8">
      <c r="A856" s="475" t="s">
        <v>221</v>
      </c>
      <c r="B856" s="465" t="s">
        <v>579</v>
      </c>
      <c r="C856" s="466" t="s">
        <v>584</v>
      </c>
      <c r="D856" s="467">
        <v>50</v>
      </c>
    </row>
    <row r="857" spans="1:4" ht="13.8">
      <c r="A857" s="560" t="s">
        <v>222</v>
      </c>
      <c r="B857" s="456" t="s">
        <v>580</v>
      </c>
      <c r="C857" s="457" t="s">
        <v>584</v>
      </c>
      <c r="D857" s="458">
        <v>50</v>
      </c>
    </row>
    <row r="858" spans="1:4" ht="13.8">
      <c r="A858" s="410" t="s">
        <v>524</v>
      </c>
      <c r="B858" s="402" t="s">
        <v>580</v>
      </c>
      <c r="C858" s="403" t="s">
        <v>20</v>
      </c>
      <c r="D858" s="404">
        <v>50</v>
      </c>
    </row>
    <row r="859" spans="1:4" ht="27.6">
      <c r="A859" s="410" t="s">
        <v>36</v>
      </c>
      <c r="B859" s="402" t="s">
        <v>580</v>
      </c>
      <c r="C859" s="403" t="s">
        <v>19</v>
      </c>
      <c r="D859" s="404">
        <v>50</v>
      </c>
    </row>
    <row r="860" spans="1:4" ht="27.6">
      <c r="A860" s="469" t="s">
        <v>78</v>
      </c>
      <c r="B860" s="470" t="s">
        <v>226</v>
      </c>
      <c r="C860" s="471" t="s">
        <v>584</v>
      </c>
      <c r="D860" s="472">
        <v>8425.6</v>
      </c>
    </row>
    <row r="861" spans="1:4" ht="13.8">
      <c r="A861" s="561" t="s">
        <v>77</v>
      </c>
      <c r="B861" s="562" t="s">
        <v>227</v>
      </c>
      <c r="C861" s="563" t="s">
        <v>584</v>
      </c>
      <c r="D861" s="564">
        <v>1666.3</v>
      </c>
    </row>
    <row r="862" spans="1:4" ht="41.4">
      <c r="A862" s="410" t="s">
        <v>34</v>
      </c>
      <c r="B862" s="402" t="s">
        <v>227</v>
      </c>
      <c r="C862" s="403" t="s">
        <v>33</v>
      </c>
      <c r="D862" s="404">
        <v>1666.3</v>
      </c>
    </row>
    <row r="863" spans="1:4" ht="13.8">
      <c r="A863" s="410" t="s">
        <v>38</v>
      </c>
      <c r="B863" s="402" t="s">
        <v>227</v>
      </c>
      <c r="C863" s="403" t="s">
        <v>37</v>
      </c>
      <c r="D863" s="404">
        <v>1666.3</v>
      </c>
    </row>
    <row r="864" spans="1:4" ht="13.8">
      <c r="A864" s="560" t="s">
        <v>1012</v>
      </c>
      <c r="B864" s="456" t="s">
        <v>1013</v>
      </c>
      <c r="C864" s="457" t="s">
        <v>584</v>
      </c>
      <c r="D864" s="458">
        <v>232.3</v>
      </c>
    </row>
    <row r="865" spans="1:4" ht="41.4">
      <c r="A865" s="410" t="s">
        <v>34</v>
      </c>
      <c r="B865" s="402" t="s">
        <v>1013</v>
      </c>
      <c r="C865" s="403" t="s">
        <v>33</v>
      </c>
      <c r="D865" s="404">
        <v>232.3</v>
      </c>
    </row>
    <row r="866" spans="1:4" ht="13.8">
      <c r="A866" s="410" t="s">
        <v>38</v>
      </c>
      <c r="B866" s="402" t="s">
        <v>1013</v>
      </c>
      <c r="C866" s="403" t="s">
        <v>37</v>
      </c>
      <c r="D866" s="404">
        <v>232.3</v>
      </c>
    </row>
    <row r="867" spans="1:4" ht="13.8">
      <c r="A867" s="560" t="s">
        <v>1014</v>
      </c>
      <c r="B867" s="456" t="s">
        <v>1015</v>
      </c>
      <c r="C867" s="457" t="s">
        <v>584</v>
      </c>
      <c r="D867" s="458">
        <v>315.7</v>
      </c>
    </row>
    <row r="868" spans="1:4" ht="41.4">
      <c r="A868" s="410" t="s">
        <v>34</v>
      </c>
      <c r="B868" s="402" t="s">
        <v>1015</v>
      </c>
      <c r="C868" s="403" t="s">
        <v>33</v>
      </c>
      <c r="D868" s="404">
        <v>315.7</v>
      </c>
    </row>
    <row r="869" spans="1:4" ht="13.8">
      <c r="A869" s="410" t="s">
        <v>38</v>
      </c>
      <c r="B869" s="402" t="s">
        <v>1015</v>
      </c>
      <c r="C869" s="403" t="s">
        <v>37</v>
      </c>
      <c r="D869" s="404">
        <v>315.7</v>
      </c>
    </row>
    <row r="870" spans="1:4" ht="13.8">
      <c r="A870" s="560" t="s">
        <v>1016</v>
      </c>
      <c r="B870" s="456" t="s">
        <v>1017</v>
      </c>
      <c r="C870" s="457" t="s">
        <v>584</v>
      </c>
      <c r="D870" s="458">
        <v>92.7</v>
      </c>
    </row>
    <row r="871" spans="1:4" ht="41.4">
      <c r="A871" s="410" t="s">
        <v>34</v>
      </c>
      <c r="B871" s="402" t="s">
        <v>1017</v>
      </c>
      <c r="C871" s="403" t="s">
        <v>33</v>
      </c>
      <c r="D871" s="404">
        <v>92.7</v>
      </c>
    </row>
    <row r="872" spans="1:4" ht="13.8">
      <c r="A872" s="410" t="s">
        <v>38</v>
      </c>
      <c r="B872" s="402" t="s">
        <v>1017</v>
      </c>
      <c r="C872" s="403" t="s">
        <v>37</v>
      </c>
      <c r="D872" s="404">
        <v>92.7</v>
      </c>
    </row>
    <row r="873" spans="1:4" ht="13.8">
      <c r="A873" s="560" t="s">
        <v>1018</v>
      </c>
      <c r="B873" s="456" t="s">
        <v>1019</v>
      </c>
      <c r="C873" s="457" t="s">
        <v>584</v>
      </c>
      <c r="D873" s="458">
        <v>145.9</v>
      </c>
    </row>
    <row r="874" spans="1:4" ht="41.4">
      <c r="A874" s="410" t="s">
        <v>34</v>
      </c>
      <c r="B874" s="402" t="s">
        <v>1019</v>
      </c>
      <c r="C874" s="403" t="s">
        <v>33</v>
      </c>
      <c r="D874" s="404">
        <v>145.9</v>
      </c>
    </row>
    <row r="875" spans="1:4" ht="13.8">
      <c r="A875" s="410" t="s">
        <v>38</v>
      </c>
      <c r="B875" s="402" t="s">
        <v>1019</v>
      </c>
      <c r="C875" s="403" t="s">
        <v>37</v>
      </c>
      <c r="D875" s="404">
        <v>145.9</v>
      </c>
    </row>
    <row r="876" spans="1:4" ht="13.8">
      <c r="A876" s="560" t="s">
        <v>1020</v>
      </c>
      <c r="B876" s="456" t="s">
        <v>1021</v>
      </c>
      <c r="C876" s="457" t="s">
        <v>584</v>
      </c>
      <c r="D876" s="458">
        <v>46.5</v>
      </c>
    </row>
    <row r="877" spans="1:4" ht="41.4">
      <c r="A877" s="410" t="s">
        <v>34</v>
      </c>
      <c r="B877" s="402" t="s">
        <v>1021</v>
      </c>
      <c r="C877" s="403" t="s">
        <v>33</v>
      </c>
      <c r="D877" s="404">
        <v>46.5</v>
      </c>
    </row>
    <row r="878" spans="1:4" ht="13.8">
      <c r="A878" s="410" t="s">
        <v>38</v>
      </c>
      <c r="B878" s="402" t="s">
        <v>1021</v>
      </c>
      <c r="C878" s="403" t="s">
        <v>37</v>
      </c>
      <c r="D878" s="404">
        <v>46.5</v>
      </c>
    </row>
    <row r="879" spans="1:4" ht="13.8">
      <c r="A879" s="560" t="s">
        <v>1022</v>
      </c>
      <c r="B879" s="456" t="s">
        <v>1023</v>
      </c>
      <c r="C879" s="457" t="s">
        <v>584</v>
      </c>
      <c r="D879" s="458">
        <v>99.2</v>
      </c>
    </row>
    <row r="880" spans="1:4" ht="41.4">
      <c r="A880" s="410" t="s">
        <v>34</v>
      </c>
      <c r="B880" s="402" t="s">
        <v>1023</v>
      </c>
      <c r="C880" s="403" t="s">
        <v>33</v>
      </c>
      <c r="D880" s="404">
        <v>99.2</v>
      </c>
    </row>
    <row r="881" spans="1:4" ht="13.8">
      <c r="A881" s="410" t="s">
        <v>38</v>
      </c>
      <c r="B881" s="402" t="s">
        <v>1023</v>
      </c>
      <c r="C881" s="403" t="s">
        <v>37</v>
      </c>
      <c r="D881" s="404">
        <v>99.2</v>
      </c>
    </row>
    <row r="882" spans="1:4" ht="13.8">
      <c r="A882" s="560" t="s">
        <v>1024</v>
      </c>
      <c r="B882" s="456" t="s">
        <v>1025</v>
      </c>
      <c r="C882" s="457" t="s">
        <v>584</v>
      </c>
      <c r="D882" s="458">
        <v>156</v>
      </c>
    </row>
    <row r="883" spans="1:4" ht="41.4">
      <c r="A883" s="410" t="s">
        <v>34</v>
      </c>
      <c r="B883" s="402" t="s">
        <v>1025</v>
      </c>
      <c r="C883" s="403" t="s">
        <v>33</v>
      </c>
      <c r="D883" s="404">
        <v>156</v>
      </c>
    </row>
    <row r="884" spans="1:4" ht="13.8">
      <c r="A884" s="410" t="s">
        <v>38</v>
      </c>
      <c r="B884" s="402" t="s">
        <v>1025</v>
      </c>
      <c r="C884" s="403" t="s">
        <v>37</v>
      </c>
      <c r="D884" s="404">
        <v>156</v>
      </c>
    </row>
    <row r="885" spans="1:4" ht="13.8">
      <c r="A885" s="560" t="s">
        <v>76</v>
      </c>
      <c r="B885" s="456" t="s">
        <v>190</v>
      </c>
      <c r="C885" s="457" t="s">
        <v>584</v>
      </c>
      <c r="D885" s="458">
        <v>5671</v>
      </c>
    </row>
    <row r="886" spans="1:4" ht="41.4">
      <c r="A886" s="410" t="s">
        <v>34</v>
      </c>
      <c r="B886" s="402" t="s">
        <v>190</v>
      </c>
      <c r="C886" s="403" t="s">
        <v>33</v>
      </c>
      <c r="D886" s="404">
        <v>3721</v>
      </c>
    </row>
    <row r="887" spans="1:4" ht="13.8">
      <c r="A887" s="410" t="s">
        <v>38</v>
      </c>
      <c r="B887" s="402" t="s">
        <v>190</v>
      </c>
      <c r="C887" s="403" t="s">
        <v>37</v>
      </c>
      <c r="D887" s="404">
        <v>3721</v>
      </c>
    </row>
    <row r="888" spans="1:4" ht="13.8">
      <c r="A888" s="410" t="s">
        <v>524</v>
      </c>
      <c r="B888" s="402" t="s">
        <v>190</v>
      </c>
      <c r="C888" s="403" t="s">
        <v>20</v>
      </c>
      <c r="D888" s="404">
        <v>1949</v>
      </c>
    </row>
    <row r="889" spans="1:4" ht="27.6">
      <c r="A889" s="410" t="s">
        <v>36</v>
      </c>
      <c r="B889" s="402" t="s">
        <v>190</v>
      </c>
      <c r="C889" s="403" t="s">
        <v>19</v>
      </c>
      <c r="D889" s="404">
        <v>1949</v>
      </c>
    </row>
    <row r="890" spans="1:4" ht="13.8">
      <c r="A890" s="410" t="s">
        <v>30</v>
      </c>
      <c r="B890" s="402" t="s">
        <v>190</v>
      </c>
      <c r="C890" s="403" t="s">
        <v>4</v>
      </c>
      <c r="D890" s="404">
        <v>1</v>
      </c>
    </row>
    <row r="891" spans="1:4" ht="13.8">
      <c r="A891" s="410" t="s">
        <v>29</v>
      </c>
      <c r="B891" s="402" t="s">
        <v>190</v>
      </c>
      <c r="C891" s="403" t="s">
        <v>28</v>
      </c>
      <c r="D891" s="404">
        <v>1</v>
      </c>
    </row>
    <row r="892" spans="1:4" ht="13.8">
      <c r="A892" s="469" t="s">
        <v>86</v>
      </c>
      <c r="B892" s="470" t="s">
        <v>258</v>
      </c>
      <c r="C892" s="471" t="s">
        <v>584</v>
      </c>
      <c r="D892" s="472">
        <v>29136.2</v>
      </c>
    </row>
    <row r="893" spans="1:4" ht="13.8">
      <c r="A893" s="560" t="s">
        <v>168</v>
      </c>
      <c r="B893" s="456" t="s">
        <v>478</v>
      </c>
      <c r="C893" s="457" t="s">
        <v>584</v>
      </c>
      <c r="D893" s="458">
        <v>300</v>
      </c>
    </row>
    <row r="894" spans="1:4" ht="13.8">
      <c r="A894" s="410" t="s">
        <v>18</v>
      </c>
      <c r="B894" s="402" t="s">
        <v>478</v>
      </c>
      <c r="C894" s="403" t="s">
        <v>17</v>
      </c>
      <c r="D894" s="404">
        <v>300</v>
      </c>
    </row>
    <row r="895" spans="1:4" ht="13.8">
      <c r="A895" s="410" t="s">
        <v>507</v>
      </c>
      <c r="B895" s="402" t="s">
        <v>478</v>
      </c>
      <c r="C895" s="403" t="s">
        <v>506</v>
      </c>
      <c r="D895" s="404">
        <v>300</v>
      </c>
    </row>
    <row r="896" spans="1:4" ht="13.8">
      <c r="A896" s="560" t="s">
        <v>682</v>
      </c>
      <c r="B896" s="456" t="s">
        <v>683</v>
      </c>
      <c r="C896" s="457" t="s">
        <v>584</v>
      </c>
      <c r="D896" s="458">
        <v>1000</v>
      </c>
    </row>
    <row r="897" spans="1:4" ht="13.8">
      <c r="A897" s="410" t="s">
        <v>524</v>
      </c>
      <c r="B897" s="402" t="s">
        <v>683</v>
      </c>
      <c r="C897" s="403" t="s">
        <v>20</v>
      </c>
      <c r="D897" s="404">
        <v>1000</v>
      </c>
    </row>
    <row r="898" spans="1:4" ht="27.6">
      <c r="A898" s="410" t="s">
        <v>36</v>
      </c>
      <c r="B898" s="402" t="s">
        <v>683</v>
      </c>
      <c r="C898" s="403" t="s">
        <v>19</v>
      </c>
      <c r="D898" s="404">
        <v>1000</v>
      </c>
    </row>
    <row r="899" spans="1:4" ht="27.6">
      <c r="A899" s="560" t="s">
        <v>1047</v>
      </c>
      <c r="B899" s="456" t="s">
        <v>1048</v>
      </c>
      <c r="C899" s="457" t="s">
        <v>584</v>
      </c>
      <c r="D899" s="458">
        <v>5256.2</v>
      </c>
    </row>
    <row r="900" spans="1:4" ht="13.8">
      <c r="A900" s="410" t="s">
        <v>30</v>
      </c>
      <c r="B900" s="402" t="s">
        <v>1048</v>
      </c>
      <c r="C900" s="403" t="s">
        <v>4</v>
      </c>
      <c r="D900" s="404">
        <v>5256.2</v>
      </c>
    </row>
    <row r="901" spans="1:4" ht="13.8">
      <c r="A901" s="410" t="s">
        <v>29</v>
      </c>
      <c r="B901" s="402" t="s">
        <v>1048</v>
      </c>
      <c r="C901" s="403" t="s">
        <v>28</v>
      </c>
      <c r="D901" s="404">
        <v>5256.2</v>
      </c>
    </row>
    <row r="902" spans="1:4" ht="13.8">
      <c r="A902" s="560" t="s">
        <v>1055</v>
      </c>
      <c r="B902" s="456" t="s">
        <v>1056</v>
      </c>
      <c r="C902" s="457" t="s">
        <v>584</v>
      </c>
      <c r="D902" s="458">
        <v>80</v>
      </c>
    </row>
    <row r="903" spans="1:4" ht="13.8">
      <c r="A903" s="410" t="s">
        <v>30</v>
      </c>
      <c r="B903" s="402" t="s">
        <v>1056</v>
      </c>
      <c r="C903" s="403" t="s">
        <v>4</v>
      </c>
      <c r="D903" s="404">
        <v>80</v>
      </c>
    </row>
    <row r="904" spans="1:4" ht="13.8">
      <c r="A904" s="410" t="s">
        <v>29</v>
      </c>
      <c r="B904" s="402" t="s">
        <v>1056</v>
      </c>
      <c r="C904" s="403" t="s">
        <v>28</v>
      </c>
      <c r="D904" s="404">
        <v>80</v>
      </c>
    </row>
    <row r="905" spans="1:4" ht="13.8">
      <c r="A905" s="560" t="s">
        <v>64</v>
      </c>
      <c r="B905" s="456" t="s">
        <v>681</v>
      </c>
      <c r="C905" s="457" t="s">
        <v>584</v>
      </c>
      <c r="D905" s="458">
        <v>20500</v>
      </c>
    </row>
    <row r="906" spans="1:4" ht="13.8">
      <c r="A906" s="410" t="s">
        <v>30</v>
      </c>
      <c r="B906" s="402" t="s">
        <v>681</v>
      </c>
      <c r="C906" s="403" t="s">
        <v>4</v>
      </c>
      <c r="D906" s="404">
        <v>20500</v>
      </c>
    </row>
    <row r="907" spans="1:4" ht="13.8">
      <c r="A907" s="410" t="s">
        <v>88</v>
      </c>
      <c r="B907" s="402" t="s">
        <v>681</v>
      </c>
      <c r="C907" s="403" t="s">
        <v>87</v>
      </c>
      <c r="D907" s="404">
        <v>20500</v>
      </c>
    </row>
    <row r="908" spans="1:4" ht="13.8">
      <c r="A908" s="560" t="s">
        <v>503</v>
      </c>
      <c r="B908" s="456" t="s">
        <v>560</v>
      </c>
      <c r="C908" s="457" t="s">
        <v>584</v>
      </c>
      <c r="D908" s="458">
        <v>2000</v>
      </c>
    </row>
    <row r="909" spans="1:4" ht="27.6">
      <c r="A909" s="410" t="s">
        <v>27</v>
      </c>
      <c r="B909" s="402" t="s">
        <v>560</v>
      </c>
      <c r="C909" s="403" t="s">
        <v>5</v>
      </c>
      <c r="D909" s="404">
        <v>2000</v>
      </c>
    </row>
    <row r="910" spans="1:4" ht="13.8">
      <c r="A910" s="410" t="s">
        <v>26</v>
      </c>
      <c r="B910" s="402" t="s">
        <v>560</v>
      </c>
      <c r="C910" s="403" t="s">
        <v>6</v>
      </c>
      <c r="D910" s="404">
        <v>2000</v>
      </c>
    </row>
    <row r="911" spans="1:4" ht="13.8">
      <c r="A911" s="473" t="s">
        <v>14</v>
      </c>
      <c r="B911" s="473"/>
      <c r="C911" s="473"/>
      <c r="D911" s="474">
        <v>2400079.7999999998</v>
      </c>
    </row>
  </sheetData>
  <mergeCells count="16">
    <mergeCell ref="A16:D16"/>
    <mergeCell ref="A19:A20"/>
    <mergeCell ref="B19:C19"/>
    <mergeCell ref="D19:D20"/>
    <mergeCell ref="A8:D8"/>
    <mergeCell ref="A9:D9"/>
    <mergeCell ref="A10:D10"/>
    <mergeCell ref="A11:D11"/>
    <mergeCell ref="A14:D14"/>
    <mergeCell ref="A15:D15"/>
    <mergeCell ref="A6:D6"/>
    <mergeCell ref="A7:D7"/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6"/>
  <sheetViews>
    <sheetView view="pageBreakPreview" zoomScale="60" zoomScaleNormal="90" workbookViewId="0">
      <selection activeCell="H4" sqref="H4:J4"/>
    </sheetView>
  </sheetViews>
  <sheetFormatPr defaultColWidth="6.44140625" defaultRowHeight="13.2"/>
  <cols>
    <col min="1" max="1" width="5.33203125" style="134" customWidth="1"/>
    <col min="2" max="6" width="4.44140625" style="134" customWidth="1"/>
    <col min="7" max="7" width="6.109375" style="134" customWidth="1"/>
    <col min="8" max="8" width="6.109375" style="135" customWidth="1"/>
    <col min="9" max="9" width="72.109375" style="136" customWidth="1"/>
    <col min="10" max="10" width="15.6640625" style="144" customWidth="1"/>
    <col min="11" max="16384" width="6.44140625" style="136"/>
  </cols>
  <sheetData>
    <row r="1" spans="1:10" ht="13.8">
      <c r="H1" s="479" t="s">
        <v>906</v>
      </c>
      <c r="I1" s="479"/>
      <c r="J1" s="479"/>
    </row>
    <row r="2" spans="1:10" ht="13.8">
      <c r="H2" s="479" t="s">
        <v>719</v>
      </c>
      <c r="I2" s="479"/>
      <c r="J2" s="479"/>
    </row>
    <row r="3" spans="1:10" ht="13.8">
      <c r="H3" s="479" t="s">
        <v>0</v>
      </c>
      <c r="I3" s="479"/>
      <c r="J3" s="479"/>
    </row>
    <row r="4" spans="1:10">
      <c r="H4" s="476" t="s">
        <v>1125</v>
      </c>
      <c r="I4" s="476"/>
      <c r="J4" s="476"/>
    </row>
    <row r="5" spans="1:10" ht="13.8">
      <c r="H5" s="397"/>
      <c r="I5" s="397"/>
      <c r="J5" s="397"/>
    </row>
    <row r="6" spans="1:10" ht="13.8">
      <c r="I6" s="481" t="s">
        <v>836</v>
      </c>
      <c r="J6" s="481"/>
    </row>
    <row r="7" spans="1:10" ht="13.8">
      <c r="I7" s="481" t="s">
        <v>837</v>
      </c>
      <c r="J7" s="481"/>
    </row>
    <row r="8" spans="1:10" ht="13.8">
      <c r="I8" s="481" t="s">
        <v>0</v>
      </c>
      <c r="J8" s="481"/>
    </row>
    <row r="9" spans="1:10" ht="13.8">
      <c r="I9" s="481" t="s">
        <v>1003</v>
      </c>
      <c r="J9" s="481"/>
    </row>
    <row r="10" spans="1:10" s="137" customFormat="1" ht="13.8">
      <c r="A10" s="134"/>
      <c r="B10" s="134"/>
      <c r="C10" s="134"/>
      <c r="D10" s="134"/>
      <c r="E10" s="134"/>
      <c r="F10" s="134"/>
      <c r="G10" s="134"/>
      <c r="H10" s="135"/>
      <c r="I10" s="502" t="s">
        <v>593</v>
      </c>
      <c r="J10" s="502"/>
    </row>
    <row r="11" spans="1:10" s="137" customFormat="1" ht="13.8">
      <c r="A11" s="134"/>
      <c r="B11" s="134"/>
      <c r="C11" s="134"/>
      <c r="D11" s="134"/>
      <c r="E11" s="134"/>
      <c r="F11" s="134"/>
      <c r="G11" s="134"/>
      <c r="H11" s="135"/>
      <c r="I11" s="502" t="s">
        <v>899</v>
      </c>
      <c r="J11" s="502"/>
    </row>
    <row r="12" spans="1:10" s="137" customFormat="1">
      <c r="A12" s="134"/>
      <c r="B12" s="134"/>
      <c r="C12" s="134"/>
      <c r="D12" s="134"/>
      <c r="E12" s="134"/>
      <c r="F12" s="134"/>
      <c r="G12" s="134"/>
      <c r="H12" s="135"/>
      <c r="I12" s="138"/>
      <c r="J12" s="139"/>
    </row>
    <row r="13" spans="1:10" s="137" customFormat="1">
      <c r="A13" s="134"/>
      <c r="B13" s="134"/>
      <c r="C13" s="134"/>
      <c r="D13" s="134"/>
      <c r="E13" s="134"/>
      <c r="F13" s="134"/>
      <c r="G13" s="134"/>
      <c r="H13" s="135"/>
      <c r="I13" s="138"/>
      <c r="J13" s="139"/>
    </row>
    <row r="14" spans="1:10" s="137" customFormat="1" ht="13.8">
      <c r="A14" s="503" t="s">
        <v>977</v>
      </c>
      <c r="B14" s="503"/>
      <c r="C14" s="503"/>
      <c r="D14" s="503"/>
      <c r="E14" s="503"/>
      <c r="F14" s="503"/>
      <c r="G14" s="503"/>
      <c r="H14" s="503"/>
      <c r="I14" s="503"/>
      <c r="J14" s="503"/>
    </row>
    <row r="15" spans="1:10" s="137" customFormat="1">
      <c r="A15" s="140"/>
      <c r="B15" s="134"/>
      <c r="C15" s="134"/>
      <c r="D15" s="134"/>
      <c r="E15" s="134"/>
      <c r="F15" s="134"/>
      <c r="G15" s="134"/>
      <c r="H15" s="135"/>
      <c r="I15" s="141"/>
      <c r="J15" s="142"/>
    </row>
    <row r="16" spans="1:10" s="137" customFormat="1">
      <c r="A16" s="504" t="s">
        <v>3</v>
      </c>
      <c r="B16" s="504"/>
      <c r="C16" s="504"/>
      <c r="D16" s="504"/>
      <c r="E16" s="504"/>
      <c r="F16" s="504"/>
      <c r="G16" s="504"/>
      <c r="H16" s="135"/>
      <c r="I16" s="143"/>
      <c r="J16" s="144"/>
    </row>
    <row r="17" spans="1:10" s="137" customFormat="1" ht="27.75" customHeight="1">
      <c r="A17" s="145"/>
      <c r="B17" s="505" t="s">
        <v>838</v>
      </c>
      <c r="C17" s="506"/>
      <c r="D17" s="506"/>
      <c r="E17" s="506"/>
      <c r="F17" s="506"/>
      <c r="G17" s="506"/>
      <c r="H17" s="507"/>
      <c r="I17" s="508" t="s">
        <v>2</v>
      </c>
      <c r="J17" s="510" t="s">
        <v>1</v>
      </c>
    </row>
    <row r="18" spans="1:10" s="137" customFormat="1" ht="88.5" customHeight="1">
      <c r="A18" s="147" t="s">
        <v>839</v>
      </c>
      <c r="B18" s="147" t="s">
        <v>840</v>
      </c>
      <c r="C18" s="147" t="s">
        <v>841</v>
      </c>
      <c r="D18" s="147" t="s">
        <v>842</v>
      </c>
      <c r="E18" s="147" t="s">
        <v>843</v>
      </c>
      <c r="F18" s="147" t="s">
        <v>844</v>
      </c>
      <c r="G18" s="147" t="s">
        <v>845</v>
      </c>
      <c r="H18" s="147" t="s">
        <v>846</v>
      </c>
      <c r="I18" s="509"/>
      <c r="J18" s="510"/>
    </row>
    <row r="19" spans="1:10" s="152" customFormat="1" ht="25.5" customHeight="1">
      <c r="A19" s="148"/>
      <c r="B19" s="148"/>
      <c r="C19" s="148"/>
      <c r="D19" s="148"/>
      <c r="E19" s="148"/>
      <c r="F19" s="148"/>
      <c r="G19" s="148"/>
      <c r="H19" s="149"/>
      <c r="I19" s="150" t="s">
        <v>847</v>
      </c>
      <c r="J19" s="151">
        <f>'1_доходы 2017 Г '!C85-'3_ведомств  2017 Г'!G1257</f>
        <v>-46227.5</v>
      </c>
    </row>
    <row r="20" spans="1:10" ht="23.25" customHeight="1">
      <c r="A20" s="153"/>
      <c r="B20" s="153"/>
      <c r="C20" s="153"/>
      <c r="D20" s="153"/>
      <c r="E20" s="153"/>
      <c r="F20" s="153"/>
      <c r="G20" s="153"/>
      <c r="H20" s="154"/>
      <c r="I20" s="155" t="s">
        <v>848</v>
      </c>
      <c r="J20" s="156">
        <v>5.3</v>
      </c>
    </row>
    <row r="21" spans="1:10" s="152" customFormat="1" ht="18.75" customHeight="1">
      <c r="A21" s="157" t="s">
        <v>849</v>
      </c>
      <c r="B21" s="157" t="s">
        <v>850</v>
      </c>
      <c r="C21" s="157" t="s">
        <v>851</v>
      </c>
      <c r="D21" s="157" t="s">
        <v>851</v>
      </c>
      <c r="E21" s="157" t="s">
        <v>851</v>
      </c>
      <c r="F21" s="157" t="s">
        <v>851</v>
      </c>
      <c r="G21" s="157" t="s">
        <v>852</v>
      </c>
      <c r="H21" s="158" t="s">
        <v>849</v>
      </c>
      <c r="I21" s="159" t="s">
        <v>853</v>
      </c>
      <c r="J21" s="151">
        <f>J22+J27+J33+J36</f>
        <v>46227.499999999825</v>
      </c>
    </row>
    <row r="22" spans="1:10" ht="18.75" customHeight="1">
      <c r="A22" s="160" t="s">
        <v>849</v>
      </c>
      <c r="B22" s="160" t="s">
        <v>850</v>
      </c>
      <c r="C22" s="160" t="s">
        <v>854</v>
      </c>
      <c r="D22" s="160" t="s">
        <v>851</v>
      </c>
      <c r="E22" s="160" t="s">
        <v>851</v>
      </c>
      <c r="F22" s="160" t="s">
        <v>851</v>
      </c>
      <c r="G22" s="160" t="s">
        <v>852</v>
      </c>
      <c r="H22" s="161" t="s">
        <v>849</v>
      </c>
      <c r="I22" s="159" t="s">
        <v>855</v>
      </c>
      <c r="J22" s="151">
        <f>J23+J25</f>
        <v>72047.200000000012</v>
      </c>
    </row>
    <row r="23" spans="1:10" ht="27.6">
      <c r="A23" s="162" t="s">
        <v>849</v>
      </c>
      <c r="B23" s="162" t="s">
        <v>850</v>
      </c>
      <c r="C23" s="162" t="s">
        <v>854</v>
      </c>
      <c r="D23" s="162" t="s">
        <v>851</v>
      </c>
      <c r="E23" s="162" t="s">
        <v>851</v>
      </c>
      <c r="F23" s="162" t="s">
        <v>851</v>
      </c>
      <c r="G23" s="162" t="s">
        <v>852</v>
      </c>
      <c r="H23" s="163" t="s">
        <v>9</v>
      </c>
      <c r="I23" s="164" t="s">
        <v>856</v>
      </c>
      <c r="J23" s="156">
        <f>J24</f>
        <v>279047.2</v>
      </c>
    </row>
    <row r="24" spans="1:10" ht="27.6">
      <c r="A24" s="162" t="s">
        <v>849</v>
      </c>
      <c r="B24" s="162" t="s">
        <v>850</v>
      </c>
      <c r="C24" s="162" t="s">
        <v>854</v>
      </c>
      <c r="D24" s="162" t="s">
        <v>851</v>
      </c>
      <c r="E24" s="162" t="s">
        <v>851</v>
      </c>
      <c r="F24" s="162" t="s">
        <v>857</v>
      </c>
      <c r="G24" s="162" t="s">
        <v>852</v>
      </c>
      <c r="H24" s="163" t="s">
        <v>858</v>
      </c>
      <c r="I24" s="164" t="s">
        <v>859</v>
      </c>
      <c r="J24" s="165">
        <v>279047.2</v>
      </c>
    </row>
    <row r="25" spans="1:10" ht="27.6">
      <c r="A25" s="162" t="s">
        <v>849</v>
      </c>
      <c r="B25" s="162" t="s">
        <v>850</v>
      </c>
      <c r="C25" s="162" t="s">
        <v>854</v>
      </c>
      <c r="D25" s="162" t="s">
        <v>851</v>
      </c>
      <c r="E25" s="162" t="s">
        <v>851</v>
      </c>
      <c r="F25" s="162" t="s">
        <v>851</v>
      </c>
      <c r="G25" s="162" t="s">
        <v>852</v>
      </c>
      <c r="H25" s="163" t="s">
        <v>4</v>
      </c>
      <c r="I25" s="164" t="s">
        <v>860</v>
      </c>
      <c r="J25" s="165">
        <f>J26</f>
        <v>-207000</v>
      </c>
    </row>
    <row r="26" spans="1:10" ht="27.6">
      <c r="A26" s="162" t="s">
        <v>849</v>
      </c>
      <c r="B26" s="162" t="s">
        <v>850</v>
      </c>
      <c r="C26" s="162" t="s">
        <v>854</v>
      </c>
      <c r="D26" s="162" t="s">
        <v>851</v>
      </c>
      <c r="E26" s="162" t="s">
        <v>851</v>
      </c>
      <c r="F26" s="162" t="s">
        <v>857</v>
      </c>
      <c r="G26" s="162" t="s">
        <v>852</v>
      </c>
      <c r="H26" s="163" t="s">
        <v>10</v>
      </c>
      <c r="I26" s="164" t="s">
        <v>861</v>
      </c>
      <c r="J26" s="165">
        <v>-207000</v>
      </c>
    </row>
    <row r="27" spans="1:10" ht="27.6">
      <c r="A27" s="160" t="s">
        <v>849</v>
      </c>
      <c r="B27" s="160" t="s">
        <v>850</v>
      </c>
      <c r="C27" s="160" t="s">
        <v>862</v>
      </c>
      <c r="D27" s="160" t="s">
        <v>851</v>
      </c>
      <c r="E27" s="160" t="s">
        <v>851</v>
      </c>
      <c r="F27" s="160" t="s">
        <v>851</v>
      </c>
      <c r="G27" s="160" t="s">
        <v>852</v>
      </c>
      <c r="H27" s="161" t="s">
        <v>849</v>
      </c>
      <c r="I27" s="159" t="s">
        <v>863</v>
      </c>
      <c r="J27" s="166">
        <f>J29-J31</f>
        <v>0</v>
      </c>
    </row>
    <row r="28" spans="1:10" ht="27.6">
      <c r="A28" s="160" t="s">
        <v>849</v>
      </c>
      <c r="B28" s="160" t="s">
        <v>850</v>
      </c>
      <c r="C28" s="160" t="s">
        <v>862</v>
      </c>
      <c r="D28" s="160" t="s">
        <v>850</v>
      </c>
      <c r="E28" s="160" t="s">
        <v>851</v>
      </c>
      <c r="F28" s="160" t="s">
        <v>851</v>
      </c>
      <c r="G28" s="160" t="s">
        <v>852</v>
      </c>
      <c r="H28" s="161" t="s">
        <v>849</v>
      </c>
      <c r="I28" s="159" t="s">
        <v>864</v>
      </c>
      <c r="J28" s="166">
        <f>J29-J31</f>
        <v>0</v>
      </c>
    </row>
    <row r="29" spans="1:10" ht="36" customHeight="1">
      <c r="A29" s="162" t="s">
        <v>849</v>
      </c>
      <c r="B29" s="162" t="s">
        <v>850</v>
      </c>
      <c r="C29" s="162" t="s">
        <v>862</v>
      </c>
      <c r="D29" s="162" t="s">
        <v>850</v>
      </c>
      <c r="E29" s="162" t="s">
        <v>851</v>
      </c>
      <c r="F29" s="162" t="s">
        <v>851</v>
      </c>
      <c r="G29" s="162" t="s">
        <v>852</v>
      </c>
      <c r="H29" s="163" t="s">
        <v>9</v>
      </c>
      <c r="I29" s="164" t="s">
        <v>865</v>
      </c>
      <c r="J29" s="165">
        <v>0</v>
      </c>
    </row>
    <row r="30" spans="1:10" ht="34.5" customHeight="1">
      <c r="A30" s="162" t="s">
        <v>849</v>
      </c>
      <c r="B30" s="162" t="s">
        <v>850</v>
      </c>
      <c r="C30" s="162" t="s">
        <v>862</v>
      </c>
      <c r="D30" s="162" t="s">
        <v>850</v>
      </c>
      <c r="E30" s="162" t="s">
        <v>851</v>
      </c>
      <c r="F30" s="162" t="s">
        <v>857</v>
      </c>
      <c r="G30" s="162" t="s">
        <v>852</v>
      </c>
      <c r="H30" s="163" t="s">
        <v>858</v>
      </c>
      <c r="I30" s="164" t="s">
        <v>866</v>
      </c>
      <c r="J30" s="165">
        <f>'[1]7_Прогр  заим'!C12</f>
        <v>0</v>
      </c>
    </row>
    <row r="31" spans="1:10" ht="27.6">
      <c r="A31" s="162" t="s">
        <v>849</v>
      </c>
      <c r="B31" s="162" t="s">
        <v>850</v>
      </c>
      <c r="C31" s="162" t="s">
        <v>862</v>
      </c>
      <c r="D31" s="162" t="s">
        <v>850</v>
      </c>
      <c r="E31" s="162" t="s">
        <v>851</v>
      </c>
      <c r="F31" s="162" t="s">
        <v>851</v>
      </c>
      <c r="G31" s="162" t="s">
        <v>852</v>
      </c>
      <c r="H31" s="163" t="s">
        <v>4</v>
      </c>
      <c r="I31" s="164" t="s">
        <v>867</v>
      </c>
      <c r="J31" s="165">
        <v>0</v>
      </c>
    </row>
    <row r="32" spans="1:10" ht="41.4">
      <c r="A32" s="162" t="s">
        <v>849</v>
      </c>
      <c r="B32" s="162" t="s">
        <v>850</v>
      </c>
      <c r="C32" s="162" t="s">
        <v>862</v>
      </c>
      <c r="D32" s="162" t="s">
        <v>850</v>
      </c>
      <c r="E32" s="162" t="s">
        <v>851</v>
      </c>
      <c r="F32" s="162" t="s">
        <v>857</v>
      </c>
      <c r="G32" s="162" t="s">
        <v>852</v>
      </c>
      <c r="H32" s="163" t="s">
        <v>10</v>
      </c>
      <c r="I32" s="164" t="s">
        <v>868</v>
      </c>
      <c r="J32" s="165">
        <f>'[1]7_Прогр  заим'!C19</f>
        <v>0</v>
      </c>
    </row>
    <row r="33" spans="1:10" ht="13.8">
      <c r="A33" s="160" t="s">
        <v>849</v>
      </c>
      <c r="B33" s="160" t="s">
        <v>850</v>
      </c>
      <c r="C33" s="160" t="s">
        <v>857</v>
      </c>
      <c r="D33" s="160" t="s">
        <v>851</v>
      </c>
      <c r="E33" s="160" t="s">
        <v>851</v>
      </c>
      <c r="F33" s="160" t="s">
        <v>851</v>
      </c>
      <c r="G33" s="160" t="s">
        <v>852</v>
      </c>
      <c r="H33" s="161" t="s">
        <v>849</v>
      </c>
      <c r="I33" s="159" t="s">
        <v>869</v>
      </c>
      <c r="J33" s="166">
        <f>J35+J34</f>
        <v>10708.299999999814</v>
      </c>
    </row>
    <row r="34" spans="1:10" ht="30" customHeight="1">
      <c r="A34" s="162" t="s">
        <v>849</v>
      </c>
      <c r="B34" s="162" t="s">
        <v>850</v>
      </c>
      <c r="C34" s="162" t="s">
        <v>857</v>
      </c>
      <c r="D34" s="162" t="s">
        <v>854</v>
      </c>
      <c r="E34" s="162" t="s">
        <v>850</v>
      </c>
      <c r="F34" s="162" t="s">
        <v>857</v>
      </c>
      <c r="G34" s="162" t="s">
        <v>852</v>
      </c>
      <c r="H34" s="163" t="s">
        <v>870</v>
      </c>
      <c r="I34" s="164" t="s">
        <v>871</v>
      </c>
      <c r="J34" s="156">
        <f>-('1_доходы 2017 Г '!C85+J24)</f>
        <v>-2632899.5</v>
      </c>
    </row>
    <row r="35" spans="1:10" ht="30.75" customHeight="1">
      <c r="A35" s="162" t="s">
        <v>849</v>
      </c>
      <c r="B35" s="162" t="s">
        <v>850</v>
      </c>
      <c r="C35" s="162" t="s">
        <v>857</v>
      </c>
      <c r="D35" s="162" t="s">
        <v>854</v>
      </c>
      <c r="E35" s="162" t="s">
        <v>850</v>
      </c>
      <c r="F35" s="162" t="s">
        <v>857</v>
      </c>
      <c r="G35" s="162" t="s">
        <v>852</v>
      </c>
      <c r="H35" s="163" t="s">
        <v>6</v>
      </c>
      <c r="I35" s="164" t="s">
        <v>872</v>
      </c>
      <c r="J35" s="156">
        <f>'3_ведомств  2017 Г'!G1257-J42-J26</f>
        <v>2643607.7999999998</v>
      </c>
    </row>
    <row r="36" spans="1:10" ht="21.75" customHeight="1">
      <c r="A36" s="160" t="s">
        <v>849</v>
      </c>
      <c r="B36" s="160" t="s">
        <v>850</v>
      </c>
      <c r="C36" s="160" t="s">
        <v>873</v>
      </c>
      <c r="D36" s="160" t="s">
        <v>851</v>
      </c>
      <c r="E36" s="160" t="s">
        <v>851</v>
      </c>
      <c r="F36" s="160" t="s">
        <v>851</v>
      </c>
      <c r="G36" s="160" t="s">
        <v>852</v>
      </c>
      <c r="H36" s="161" t="s">
        <v>849</v>
      </c>
      <c r="I36" s="159" t="s">
        <v>874</v>
      </c>
      <c r="J36" s="145">
        <f>J37+J39+J43</f>
        <v>-36528</v>
      </c>
    </row>
    <row r="37" spans="1:10" ht="31.5" hidden="1" customHeight="1">
      <c r="A37" s="167"/>
      <c r="B37" s="167"/>
      <c r="C37" s="167"/>
      <c r="D37" s="167"/>
      <c r="E37" s="167"/>
      <c r="F37" s="167"/>
      <c r="G37" s="167"/>
      <c r="H37" s="168" t="s">
        <v>849</v>
      </c>
      <c r="I37" s="169" t="s">
        <v>875</v>
      </c>
      <c r="J37" s="170">
        <f>J38</f>
        <v>0</v>
      </c>
    </row>
    <row r="38" spans="1:10" ht="31.5" hidden="1" customHeight="1">
      <c r="A38" s="167"/>
      <c r="B38" s="167"/>
      <c r="C38" s="167"/>
      <c r="D38" s="167"/>
      <c r="E38" s="167"/>
      <c r="F38" s="167"/>
      <c r="G38" s="167"/>
      <c r="H38" s="171" t="s">
        <v>8</v>
      </c>
      <c r="I38" s="172" t="s">
        <v>876</v>
      </c>
      <c r="J38" s="170"/>
    </row>
    <row r="39" spans="1:10" ht="13.8">
      <c r="A39" s="160" t="s">
        <v>849</v>
      </c>
      <c r="B39" s="160" t="s">
        <v>850</v>
      </c>
      <c r="C39" s="160" t="s">
        <v>873</v>
      </c>
      <c r="D39" s="160" t="s">
        <v>7</v>
      </c>
      <c r="E39" s="160" t="s">
        <v>851</v>
      </c>
      <c r="F39" s="160" t="s">
        <v>851</v>
      </c>
      <c r="G39" s="160" t="s">
        <v>852</v>
      </c>
      <c r="H39" s="161" t="s">
        <v>849</v>
      </c>
      <c r="I39" s="159" t="s">
        <v>877</v>
      </c>
      <c r="J39" s="145">
        <f>J41</f>
        <v>-36528</v>
      </c>
    </row>
    <row r="40" spans="1:10" ht="27.6">
      <c r="A40" s="160" t="s">
        <v>849</v>
      </c>
      <c r="B40" s="160" t="s">
        <v>850</v>
      </c>
      <c r="C40" s="160" t="s">
        <v>873</v>
      </c>
      <c r="D40" s="160" t="s">
        <v>7</v>
      </c>
      <c r="E40" s="160" t="s">
        <v>850</v>
      </c>
      <c r="F40" s="160" t="s">
        <v>851</v>
      </c>
      <c r="G40" s="160" t="s">
        <v>852</v>
      </c>
      <c r="H40" s="161" t="s">
        <v>849</v>
      </c>
      <c r="I40" s="159" t="s">
        <v>878</v>
      </c>
      <c r="J40" s="145">
        <f>J41</f>
        <v>-36528</v>
      </c>
    </row>
    <row r="41" spans="1:10" ht="69">
      <c r="A41" s="162" t="s">
        <v>849</v>
      </c>
      <c r="B41" s="162" t="s">
        <v>850</v>
      </c>
      <c r="C41" s="162" t="s">
        <v>873</v>
      </c>
      <c r="D41" s="162" t="s">
        <v>7</v>
      </c>
      <c r="E41" s="162" t="s">
        <v>850</v>
      </c>
      <c r="F41" s="162" t="s">
        <v>851</v>
      </c>
      <c r="G41" s="162" t="s">
        <v>852</v>
      </c>
      <c r="H41" s="163" t="s">
        <v>4</v>
      </c>
      <c r="I41" s="164" t="s">
        <v>879</v>
      </c>
      <c r="J41" s="170">
        <f>J42</f>
        <v>-36528</v>
      </c>
    </row>
    <row r="42" spans="1:10" ht="69">
      <c r="A42" s="162" t="s">
        <v>849</v>
      </c>
      <c r="B42" s="162" t="s">
        <v>850</v>
      </c>
      <c r="C42" s="162" t="s">
        <v>873</v>
      </c>
      <c r="D42" s="162" t="s">
        <v>7</v>
      </c>
      <c r="E42" s="162" t="s">
        <v>850</v>
      </c>
      <c r="F42" s="162" t="s">
        <v>857</v>
      </c>
      <c r="G42" s="162" t="s">
        <v>852</v>
      </c>
      <c r="H42" s="163" t="s">
        <v>10</v>
      </c>
      <c r="I42" s="164" t="s">
        <v>880</v>
      </c>
      <c r="J42" s="156">
        <v>-36528</v>
      </c>
    </row>
    <row r="43" spans="1:10" ht="27.6">
      <c r="A43" s="162" t="s">
        <v>849</v>
      </c>
      <c r="B43" s="162" t="s">
        <v>850</v>
      </c>
      <c r="C43" s="162" t="s">
        <v>873</v>
      </c>
      <c r="D43" s="162" t="s">
        <v>857</v>
      </c>
      <c r="E43" s="162" t="s">
        <v>851</v>
      </c>
      <c r="F43" s="162" t="s">
        <v>851</v>
      </c>
      <c r="G43" s="162" t="s">
        <v>852</v>
      </c>
      <c r="H43" s="163" t="s">
        <v>849</v>
      </c>
      <c r="I43" s="159" t="s">
        <v>881</v>
      </c>
      <c r="J43" s="145">
        <f>J44-J47</f>
        <v>0</v>
      </c>
    </row>
    <row r="44" spans="1:10" ht="27.6">
      <c r="A44" s="162" t="s">
        <v>849</v>
      </c>
      <c r="B44" s="162" t="s">
        <v>850</v>
      </c>
      <c r="C44" s="162" t="s">
        <v>873</v>
      </c>
      <c r="D44" s="162" t="s">
        <v>857</v>
      </c>
      <c r="E44" s="162" t="s">
        <v>851</v>
      </c>
      <c r="F44" s="162" t="s">
        <v>851</v>
      </c>
      <c r="G44" s="162" t="s">
        <v>852</v>
      </c>
      <c r="H44" s="163" t="s">
        <v>5</v>
      </c>
      <c r="I44" s="164" t="s">
        <v>882</v>
      </c>
      <c r="J44" s="170">
        <f>J46</f>
        <v>0</v>
      </c>
    </row>
    <row r="45" spans="1:10" ht="27.6">
      <c r="A45" s="162" t="s">
        <v>849</v>
      </c>
      <c r="B45" s="162" t="s">
        <v>850</v>
      </c>
      <c r="C45" s="162" t="s">
        <v>873</v>
      </c>
      <c r="D45" s="162" t="s">
        <v>857</v>
      </c>
      <c r="E45" s="162" t="s">
        <v>850</v>
      </c>
      <c r="F45" s="162" t="s">
        <v>851</v>
      </c>
      <c r="G45" s="162" t="s">
        <v>852</v>
      </c>
      <c r="H45" s="163" t="s">
        <v>5</v>
      </c>
      <c r="I45" s="164" t="s">
        <v>883</v>
      </c>
      <c r="J45" s="170">
        <f>J46</f>
        <v>0</v>
      </c>
    </row>
    <row r="46" spans="1:10" ht="27.6">
      <c r="A46" s="173" t="s">
        <v>849</v>
      </c>
      <c r="B46" s="173" t="s">
        <v>850</v>
      </c>
      <c r="C46" s="173" t="s">
        <v>873</v>
      </c>
      <c r="D46" s="173" t="s">
        <v>857</v>
      </c>
      <c r="E46" s="173" t="s">
        <v>850</v>
      </c>
      <c r="F46" s="173" t="s">
        <v>857</v>
      </c>
      <c r="G46" s="173" t="s">
        <v>852</v>
      </c>
      <c r="H46" s="174" t="s">
        <v>884</v>
      </c>
      <c r="I46" s="164" t="s">
        <v>885</v>
      </c>
      <c r="J46" s="170">
        <v>0</v>
      </c>
    </row>
    <row r="47" spans="1:10" ht="27.6">
      <c r="A47" s="162" t="s">
        <v>849</v>
      </c>
      <c r="B47" s="162" t="s">
        <v>850</v>
      </c>
      <c r="C47" s="162" t="s">
        <v>873</v>
      </c>
      <c r="D47" s="162" t="s">
        <v>857</v>
      </c>
      <c r="E47" s="162" t="s">
        <v>851</v>
      </c>
      <c r="F47" s="162" t="s">
        <v>851</v>
      </c>
      <c r="G47" s="162" t="s">
        <v>852</v>
      </c>
      <c r="H47" s="163" t="s">
        <v>886</v>
      </c>
      <c r="I47" s="164" t="s">
        <v>887</v>
      </c>
      <c r="J47" s="170">
        <f>J49</f>
        <v>0</v>
      </c>
    </row>
    <row r="48" spans="1:10" ht="27.6">
      <c r="A48" s="162" t="s">
        <v>849</v>
      </c>
      <c r="B48" s="162" t="s">
        <v>850</v>
      </c>
      <c r="C48" s="162" t="s">
        <v>873</v>
      </c>
      <c r="D48" s="162" t="s">
        <v>857</v>
      </c>
      <c r="E48" s="162" t="s">
        <v>850</v>
      </c>
      <c r="F48" s="162" t="s">
        <v>851</v>
      </c>
      <c r="G48" s="162" t="s">
        <v>852</v>
      </c>
      <c r="H48" s="163" t="s">
        <v>886</v>
      </c>
      <c r="I48" s="164" t="s">
        <v>888</v>
      </c>
      <c r="J48" s="170">
        <f>J49</f>
        <v>0</v>
      </c>
    </row>
    <row r="49" spans="1:10" ht="27.6">
      <c r="A49" s="162" t="s">
        <v>849</v>
      </c>
      <c r="B49" s="162" t="s">
        <v>850</v>
      </c>
      <c r="C49" s="162" t="s">
        <v>873</v>
      </c>
      <c r="D49" s="162" t="s">
        <v>857</v>
      </c>
      <c r="E49" s="162" t="s">
        <v>850</v>
      </c>
      <c r="F49" s="162" t="s">
        <v>857</v>
      </c>
      <c r="G49" s="162" t="s">
        <v>852</v>
      </c>
      <c r="H49" s="163" t="s">
        <v>889</v>
      </c>
      <c r="I49" s="164" t="s">
        <v>828</v>
      </c>
      <c r="J49" s="170">
        <v>0</v>
      </c>
    </row>
    <row r="50" spans="1:10">
      <c r="A50" s="175"/>
      <c r="B50" s="175"/>
      <c r="C50" s="175"/>
      <c r="D50" s="175"/>
      <c r="E50" s="175"/>
      <c r="F50" s="175"/>
      <c r="G50" s="175"/>
      <c r="H50" s="176"/>
      <c r="I50" s="177"/>
      <c r="J50" s="178"/>
    </row>
    <row r="51" spans="1:10">
      <c r="H51" s="179"/>
      <c r="I51" s="180"/>
    </row>
    <row r="52" spans="1:10">
      <c r="H52" s="181"/>
      <c r="I52" s="182"/>
    </row>
    <row r="53" spans="1:10" s="152" customFormat="1" ht="15.75" hidden="1" customHeight="1">
      <c r="A53" s="134"/>
      <c r="B53" s="134"/>
      <c r="C53" s="134"/>
      <c r="D53" s="134"/>
      <c r="E53" s="134"/>
      <c r="F53" s="134"/>
      <c r="G53" s="134"/>
      <c r="H53" s="176"/>
      <c r="I53" s="177"/>
      <c r="J53" s="178"/>
    </row>
    <row r="54" spans="1:10" ht="15" hidden="1" customHeight="1">
      <c r="H54" s="183"/>
      <c r="I54" s="180"/>
    </row>
    <row r="55" spans="1:10" ht="15" hidden="1" customHeight="1">
      <c r="H55" s="183"/>
      <c r="I55" s="180"/>
    </row>
    <row r="56" spans="1:10" ht="15" hidden="1" customHeight="1">
      <c r="H56" s="183"/>
      <c r="I56" s="180"/>
    </row>
    <row r="57" spans="1:10" ht="15" hidden="1" customHeight="1">
      <c r="H57" s="183"/>
      <c r="I57" s="180"/>
    </row>
    <row r="58" spans="1:10" ht="15.75" hidden="1" customHeight="1">
      <c r="H58" s="183"/>
      <c r="I58" s="177"/>
      <c r="J58" s="178"/>
    </row>
    <row r="59" spans="1:10" s="184" customFormat="1" ht="15.6">
      <c r="A59" s="134"/>
      <c r="B59" s="134"/>
      <c r="C59" s="134"/>
      <c r="D59" s="134"/>
      <c r="E59" s="134"/>
      <c r="F59" s="134"/>
      <c r="G59" s="134"/>
      <c r="H59" s="500"/>
      <c r="I59" s="501"/>
      <c r="J59" s="501"/>
    </row>
    <row r="60" spans="1:10" s="184" customFormat="1">
      <c r="A60" s="134"/>
      <c r="B60" s="134"/>
      <c r="C60" s="134"/>
      <c r="D60" s="134"/>
      <c r="E60" s="134"/>
      <c r="F60" s="134"/>
      <c r="G60" s="134"/>
      <c r="H60" s="185"/>
      <c r="J60" s="186"/>
    </row>
    <row r="61" spans="1:10" s="184" customFormat="1">
      <c r="A61" s="134"/>
      <c r="B61" s="134"/>
      <c r="C61" s="134"/>
      <c r="D61" s="134"/>
      <c r="E61" s="134"/>
      <c r="F61" s="134"/>
      <c r="G61" s="134"/>
      <c r="H61" s="185"/>
      <c r="J61" s="186"/>
    </row>
    <row r="62" spans="1:10" s="184" customFormat="1">
      <c r="A62" s="134"/>
      <c r="B62" s="134"/>
      <c r="C62" s="134"/>
      <c r="D62" s="134"/>
      <c r="E62" s="134"/>
      <c r="F62" s="134"/>
      <c r="G62" s="134"/>
      <c r="H62" s="185"/>
      <c r="J62" s="186"/>
    </row>
    <row r="63" spans="1:10" s="184" customFormat="1">
      <c r="A63" s="134"/>
      <c r="B63" s="134"/>
      <c r="C63" s="134"/>
      <c r="D63" s="134"/>
      <c r="E63" s="134"/>
      <c r="F63" s="134"/>
      <c r="G63" s="134"/>
      <c r="H63" s="185"/>
      <c r="J63" s="186"/>
    </row>
    <row r="64" spans="1:10" s="184" customFormat="1">
      <c r="A64" s="134"/>
      <c r="B64" s="134"/>
      <c r="C64" s="134"/>
      <c r="D64" s="134"/>
      <c r="E64" s="134"/>
      <c r="F64" s="134"/>
      <c r="G64" s="134"/>
      <c r="H64" s="185"/>
      <c r="J64" s="186"/>
    </row>
    <row r="65" spans="1:10" s="184" customFormat="1">
      <c r="A65" s="134"/>
      <c r="B65" s="134"/>
      <c r="C65" s="134"/>
      <c r="D65" s="134"/>
      <c r="E65" s="134"/>
      <c r="F65" s="134"/>
      <c r="G65" s="134"/>
      <c r="H65" s="185"/>
      <c r="J65" s="186"/>
    </row>
    <row r="66" spans="1:10" s="184" customFormat="1">
      <c r="A66" s="134"/>
      <c r="B66" s="134"/>
      <c r="C66" s="134"/>
      <c r="D66" s="134"/>
      <c r="E66" s="134"/>
      <c r="F66" s="134"/>
      <c r="G66" s="134"/>
      <c r="H66" s="185"/>
      <c r="J66" s="186"/>
    </row>
    <row r="67" spans="1:10" s="184" customFormat="1">
      <c r="A67" s="134"/>
      <c r="B67" s="134"/>
      <c r="C67" s="134"/>
      <c r="D67" s="134"/>
      <c r="E67" s="134"/>
      <c r="F67" s="134"/>
      <c r="G67" s="134"/>
      <c r="H67" s="185"/>
      <c r="J67" s="186"/>
    </row>
    <row r="68" spans="1:10" s="184" customFormat="1">
      <c r="A68" s="134"/>
      <c r="B68" s="134"/>
      <c r="C68" s="134"/>
      <c r="D68" s="134"/>
      <c r="E68" s="134"/>
      <c r="F68" s="134"/>
      <c r="G68" s="134"/>
      <c r="H68" s="185"/>
      <c r="J68" s="186"/>
    </row>
    <row r="69" spans="1:10" s="184" customFormat="1">
      <c r="A69" s="134"/>
      <c r="B69" s="134"/>
      <c r="C69" s="134"/>
      <c r="D69" s="134"/>
      <c r="E69" s="134"/>
      <c r="F69" s="134"/>
      <c r="G69" s="134"/>
      <c r="H69" s="185"/>
      <c r="J69" s="186"/>
    </row>
    <row r="70" spans="1:10" s="184" customFormat="1">
      <c r="A70" s="134"/>
      <c r="B70" s="134"/>
      <c r="C70" s="134"/>
      <c r="D70" s="134"/>
      <c r="E70" s="134"/>
      <c r="F70" s="134"/>
      <c r="G70" s="134"/>
      <c r="H70" s="185"/>
      <c r="J70" s="186"/>
    </row>
    <row r="71" spans="1:10" s="184" customFormat="1">
      <c r="A71" s="134"/>
      <c r="B71" s="134"/>
      <c r="C71" s="134"/>
      <c r="D71" s="134"/>
      <c r="E71" s="134"/>
      <c r="F71" s="134"/>
      <c r="G71" s="134"/>
      <c r="H71" s="185"/>
      <c r="J71" s="186"/>
    </row>
    <row r="72" spans="1:10" s="184" customFormat="1">
      <c r="A72" s="134"/>
      <c r="B72" s="134"/>
      <c r="C72" s="134"/>
      <c r="D72" s="134"/>
      <c r="E72" s="134"/>
      <c r="F72" s="134"/>
      <c r="G72" s="134"/>
      <c r="H72" s="185"/>
      <c r="J72" s="186"/>
    </row>
    <row r="73" spans="1:10" s="184" customFormat="1">
      <c r="A73" s="134"/>
      <c r="B73" s="134"/>
      <c r="C73" s="134"/>
      <c r="D73" s="134"/>
      <c r="E73" s="134"/>
      <c r="F73" s="134"/>
      <c r="G73" s="134"/>
      <c r="H73" s="185"/>
      <c r="J73" s="186"/>
    </row>
    <row r="74" spans="1:10" s="184" customFormat="1">
      <c r="A74" s="134"/>
      <c r="B74" s="134"/>
      <c r="C74" s="134"/>
      <c r="D74" s="134"/>
      <c r="E74" s="134"/>
      <c r="F74" s="134"/>
      <c r="G74" s="134"/>
      <c r="H74" s="185"/>
      <c r="I74" s="187"/>
      <c r="J74" s="186"/>
    </row>
    <row r="75" spans="1:10" s="184" customFormat="1">
      <c r="A75" s="134"/>
      <c r="B75" s="134"/>
      <c r="C75" s="134"/>
      <c r="D75" s="134"/>
      <c r="E75" s="134"/>
      <c r="F75" s="134"/>
      <c r="G75" s="134"/>
      <c r="H75" s="185"/>
      <c r="J75" s="186"/>
    </row>
    <row r="76" spans="1:10" s="184" customFormat="1">
      <c r="A76" s="134"/>
      <c r="B76" s="134"/>
      <c r="C76" s="134"/>
      <c r="D76" s="134"/>
      <c r="E76" s="134"/>
      <c r="F76" s="134"/>
      <c r="G76" s="134"/>
      <c r="H76" s="185"/>
      <c r="J76" s="186"/>
    </row>
    <row r="77" spans="1:10" s="184" customFormat="1">
      <c r="A77" s="134"/>
      <c r="B77" s="134"/>
      <c r="C77" s="134"/>
      <c r="D77" s="134"/>
      <c r="E77" s="134"/>
      <c r="F77" s="134"/>
      <c r="G77" s="134"/>
      <c r="H77" s="185"/>
      <c r="J77" s="186"/>
    </row>
    <row r="78" spans="1:10" s="184" customFormat="1">
      <c r="A78" s="134"/>
      <c r="B78" s="134"/>
      <c r="C78" s="134"/>
      <c r="D78" s="134"/>
      <c r="E78" s="134"/>
      <c r="F78" s="134"/>
      <c r="G78" s="134"/>
      <c r="H78" s="185"/>
      <c r="J78" s="186"/>
    </row>
    <row r="79" spans="1:10" s="184" customFormat="1">
      <c r="A79" s="134"/>
      <c r="B79" s="134"/>
      <c r="C79" s="134"/>
      <c r="D79" s="134"/>
      <c r="E79" s="134"/>
      <c r="F79" s="134"/>
      <c r="G79" s="134"/>
      <c r="H79" s="185"/>
      <c r="J79" s="186"/>
    </row>
    <row r="80" spans="1:10" s="184" customFormat="1">
      <c r="A80" s="134"/>
      <c r="B80" s="134"/>
      <c r="C80" s="134"/>
      <c r="D80" s="134"/>
      <c r="E80" s="134"/>
      <c r="F80" s="134"/>
      <c r="G80" s="134"/>
      <c r="H80" s="185"/>
      <c r="J80" s="186"/>
    </row>
    <row r="81" spans="1:10" s="184" customFormat="1">
      <c r="A81" s="134"/>
      <c r="B81" s="134"/>
      <c r="C81" s="134"/>
      <c r="D81" s="134"/>
      <c r="E81" s="134"/>
      <c r="F81" s="134"/>
      <c r="G81" s="134"/>
      <c r="H81" s="185"/>
      <c r="J81" s="186"/>
    </row>
    <row r="82" spans="1:10" s="184" customFormat="1">
      <c r="A82" s="134"/>
      <c r="B82" s="134"/>
      <c r="C82" s="134"/>
      <c r="D82" s="134"/>
      <c r="E82" s="134"/>
      <c r="F82" s="134"/>
      <c r="G82" s="134"/>
      <c r="H82" s="185"/>
      <c r="J82" s="186"/>
    </row>
    <row r="83" spans="1:10" s="184" customFormat="1">
      <c r="A83" s="134"/>
      <c r="B83" s="134"/>
      <c r="C83" s="134"/>
      <c r="D83" s="134"/>
      <c r="E83" s="134"/>
      <c r="F83" s="134"/>
      <c r="G83" s="134"/>
      <c r="H83" s="185"/>
      <c r="J83" s="186"/>
    </row>
    <row r="84" spans="1:10" s="184" customFormat="1">
      <c r="A84" s="134"/>
      <c r="B84" s="134"/>
      <c r="C84" s="134"/>
      <c r="D84" s="134"/>
      <c r="E84" s="134"/>
      <c r="F84" s="134"/>
      <c r="G84" s="134"/>
      <c r="H84" s="185"/>
      <c r="J84" s="186"/>
    </row>
    <row r="85" spans="1:10" s="184" customFormat="1">
      <c r="A85" s="134"/>
      <c r="B85" s="134"/>
      <c r="C85" s="134"/>
      <c r="D85" s="134"/>
      <c r="E85" s="134"/>
      <c r="F85" s="134"/>
      <c r="G85" s="134"/>
      <c r="H85" s="185"/>
      <c r="J85" s="186"/>
    </row>
    <row r="86" spans="1:10" s="184" customFormat="1">
      <c r="A86" s="134"/>
      <c r="B86" s="134"/>
      <c r="C86" s="134"/>
      <c r="D86" s="134"/>
      <c r="E86" s="134"/>
      <c r="F86" s="134"/>
      <c r="G86" s="134"/>
      <c r="H86" s="185"/>
      <c r="J86" s="186"/>
    </row>
    <row r="87" spans="1:10" s="184" customFormat="1">
      <c r="A87" s="134"/>
      <c r="B87" s="134"/>
      <c r="C87" s="134"/>
      <c r="D87" s="134"/>
      <c r="E87" s="134"/>
      <c r="F87" s="134"/>
      <c r="G87" s="134"/>
      <c r="H87" s="185"/>
      <c r="J87" s="186"/>
    </row>
    <row r="88" spans="1:10" s="184" customFormat="1">
      <c r="A88" s="134"/>
      <c r="B88" s="134"/>
      <c r="C88" s="134"/>
      <c r="D88" s="134"/>
      <c r="E88" s="134"/>
      <c r="F88" s="134"/>
      <c r="G88" s="134"/>
      <c r="H88" s="185"/>
      <c r="J88" s="186"/>
    </row>
    <row r="89" spans="1:10" s="184" customFormat="1">
      <c r="A89" s="134"/>
      <c r="B89" s="134"/>
      <c r="C89" s="134"/>
      <c r="D89" s="134"/>
      <c r="E89" s="134"/>
      <c r="F89" s="134"/>
      <c r="G89" s="134"/>
      <c r="H89" s="185"/>
      <c r="J89" s="186"/>
    </row>
    <row r="90" spans="1:10" s="184" customFormat="1">
      <c r="A90" s="134"/>
      <c r="B90" s="134"/>
      <c r="C90" s="134"/>
      <c r="D90" s="134"/>
      <c r="E90" s="134"/>
      <c r="F90" s="134"/>
      <c r="G90" s="134"/>
      <c r="H90" s="185"/>
      <c r="J90" s="186"/>
    </row>
    <row r="91" spans="1:10" s="184" customFormat="1">
      <c r="A91" s="134"/>
      <c r="B91" s="134"/>
      <c r="C91" s="134"/>
      <c r="D91" s="134"/>
      <c r="E91" s="134"/>
      <c r="F91" s="134"/>
      <c r="G91" s="134"/>
      <c r="H91" s="185"/>
      <c r="J91" s="186"/>
    </row>
    <row r="92" spans="1:10" s="184" customFormat="1">
      <c r="A92" s="134"/>
      <c r="B92" s="134"/>
      <c r="C92" s="134"/>
      <c r="D92" s="134"/>
      <c r="E92" s="134"/>
      <c r="F92" s="134"/>
      <c r="G92" s="134"/>
      <c r="H92" s="185"/>
      <c r="J92" s="186"/>
    </row>
    <row r="93" spans="1:10" s="184" customFormat="1">
      <c r="A93" s="134"/>
      <c r="B93" s="134"/>
      <c r="C93" s="134"/>
      <c r="D93" s="134"/>
      <c r="E93" s="134"/>
      <c r="F93" s="134"/>
      <c r="G93" s="134"/>
      <c r="H93" s="185"/>
      <c r="J93" s="186"/>
    </row>
    <row r="94" spans="1:10" s="184" customFormat="1">
      <c r="A94" s="134"/>
      <c r="B94" s="134"/>
      <c r="C94" s="134"/>
      <c r="D94" s="134"/>
      <c r="E94" s="134"/>
      <c r="F94" s="134"/>
      <c r="G94" s="134"/>
      <c r="H94" s="185"/>
      <c r="J94" s="186"/>
    </row>
    <row r="95" spans="1:10" s="184" customFormat="1">
      <c r="A95" s="134"/>
      <c r="B95" s="134"/>
      <c r="C95" s="134"/>
      <c r="D95" s="134"/>
      <c r="E95" s="134"/>
      <c r="F95" s="134"/>
      <c r="G95" s="134"/>
      <c r="H95" s="185"/>
      <c r="J95" s="186"/>
    </row>
    <row r="96" spans="1:10" s="184" customFormat="1">
      <c r="A96" s="134"/>
      <c r="B96" s="134"/>
      <c r="C96" s="134"/>
      <c r="D96" s="134"/>
      <c r="E96" s="134"/>
      <c r="F96" s="134"/>
      <c r="G96" s="134"/>
      <c r="H96" s="185"/>
      <c r="J96" s="186"/>
    </row>
  </sheetData>
  <mergeCells count="16">
    <mergeCell ref="H1:J1"/>
    <mergeCell ref="H2:J2"/>
    <mergeCell ref="H3:J3"/>
    <mergeCell ref="H4:J4"/>
    <mergeCell ref="H59:J59"/>
    <mergeCell ref="I6:J6"/>
    <mergeCell ref="I7:J7"/>
    <mergeCell ref="I8:J8"/>
    <mergeCell ref="I9:J9"/>
    <mergeCell ref="I10:J10"/>
    <mergeCell ref="I11:J11"/>
    <mergeCell ref="A14:J14"/>
    <mergeCell ref="A16:G16"/>
    <mergeCell ref="B17:H17"/>
    <mergeCell ref="I17:I18"/>
    <mergeCell ref="J17:J18"/>
  </mergeCells>
  <pageMargins left="0.11811023622047245" right="0.11811023622047245" top="0.15748031496062992" bottom="0.35433070866141736" header="0.31496062992125984" footer="0.11811023622047245"/>
  <pageSetup paperSize="9" scale="62" orientation="portrait" verticalDpi="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065"/>
  <sheetViews>
    <sheetView view="pageBreakPreview" topLeftCell="A115" zoomScale="80" zoomScaleNormal="100" zoomScaleSheetLayoutView="80" workbookViewId="0">
      <selection activeCell="E4" sqref="E4:G4"/>
    </sheetView>
  </sheetViews>
  <sheetFormatPr defaultColWidth="8.88671875" defaultRowHeight="13.8"/>
  <cols>
    <col min="1" max="1" width="91.88671875" style="8" customWidth="1"/>
    <col min="2" max="3" width="10.88671875" style="11" customWidth="1"/>
    <col min="4" max="4" width="17.88671875" style="11" customWidth="1"/>
    <col min="5" max="5" width="8.6640625" style="11" customWidth="1"/>
    <col min="6" max="6" width="11.88671875" style="55" customWidth="1"/>
    <col min="7" max="7" width="11.5546875" style="55" customWidth="1"/>
    <col min="8" max="11" width="8.88671875" style="82"/>
    <col min="12" max="16384" width="8.88671875" style="1"/>
  </cols>
  <sheetData>
    <row r="1" spans="1:12">
      <c r="E1" s="479" t="s">
        <v>1106</v>
      </c>
      <c r="F1" s="479"/>
      <c r="G1" s="479"/>
      <c r="H1" s="55"/>
      <c r="L1" s="82"/>
    </row>
    <row r="2" spans="1:12">
      <c r="E2" s="479" t="s">
        <v>719</v>
      </c>
      <c r="F2" s="479"/>
      <c r="G2" s="479"/>
      <c r="H2" s="55"/>
      <c r="L2" s="82"/>
    </row>
    <row r="3" spans="1:12">
      <c r="E3" s="479" t="s">
        <v>0</v>
      </c>
      <c r="F3" s="479"/>
      <c r="G3" s="479"/>
      <c r="H3" s="55"/>
      <c r="L3" s="82"/>
    </row>
    <row r="4" spans="1:12">
      <c r="E4" s="476" t="s">
        <v>1125</v>
      </c>
      <c r="F4" s="476"/>
      <c r="G4" s="476"/>
      <c r="H4" s="55"/>
      <c r="L4" s="82"/>
    </row>
    <row r="5" spans="1:12">
      <c r="E5" s="397"/>
      <c r="F5" s="397"/>
      <c r="G5" s="397"/>
      <c r="H5" s="55"/>
      <c r="L5" s="82"/>
    </row>
    <row r="6" spans="1:12" s="96" customFormat="1">
      <c r="A6" s="95"/>
      <c r="B6" s="512" t="s">
        <v>953</v>
      </c>
      <c r="C6" s="512"/>
      <c r="D6" s="512"/>
      <c r="E6" s="512"/>
      <c r="F6" s="513"/>
      <c r="G6" s="513"/>
    </row>
    <row r="7" spans="1:12" s="96" customFormat="1">
      <c r="A7" s="95"/>
      <c r="B7" s="512" t="s">
        <v>719</v>
      </c>
      <c r="C7" s="512"/>
      <c r="D7" s="512"/>
      <c r="E7" s="512"/>
      <c r="F7" s="513"/>
      <c r="G7" s="513"/>
    </row>
    <row r="8" spans="1:12" s="96" customFormat="1">
      <c r="A8" s="95"/>
      <c r="B8" s="512" t="s">
        <v>0</v>
      </c>
      <c r="C8" s="512"/>
      <c r="D8" s="512"/>
      <c r="E8" s="512"/>
      <c r="F8" s="513"/>
      <c r="G8" s="513"/>
    </row>
    <row r="9" spans="1:12" s="96" customFormat="1">
      <c r="A9" s="95"/>
      <c r="B9" s="512" t="s">
        <v>1004</v>
      </c>
      <c r="C9" s="512"/>
      <c r="D9" s="512"/>
      <c r="E9" s="512"/>
      <c r="F9" s="513"/>
      <c r="G9" s="513"/>
    </row>
    <row r="10" spans="1:12" s="96" customFormat="1">
      <c r="A10" s="95"/>
      <c r="B10" s="481" t="s">
        <v>915</v>
      </c>
      <c r="C10" s="481"/>
      <c r="D10" s="481"/>
      <c r="E10" s="481"/>
      <c r="F10" s="513"/>
      <c r="G10" s="513"/>
    </row>
    <row r="11" spans="1:12" s="96" customFormat="1">
      <c r="A11" s="95"/>
      <c r="B11" s="481" t="s">
        <v>940</v>
      </c>
      <c r="C11" s="481"/>
      <c r="D11" s="481"/>
      <c r="E11" s="481"/>
      <c r="F11" s="513"/>
      <c r="G11" s="513"/>
    </row>
    <row r="12" spans="1:12" s="96" customFormat="1" ht="7.5" customHeight="1">
      <c r="A12" s="95"/>
      <c r="B12" s="482"/>
      <c r="C12" s="482"/>
      <c r="D12" s="482"/>
      <c r="E12" s="482"/>
      <c r="F12" s="102"/>
      <c r="G12" s="102"/>
    </row>
    <row r="13" spans="1:12" s="96" customFormat="1" ht="6.75" customHeight="1">
      <c r="A13" s="95"/>
      <c r="B13" s="483"/>
      <c r="C13" s="483"/>
      <c r="D13" s="483"/>
      <c r="E13" s="483"/>
      <c r="F13" s="102"/>
      <c r="G13" s="102"/>
    </row>
    <row r="14" spans="1:12">
      <c r="A14" s="7"/>
      <c r="B14" s="481"/>
      <c r="C14" s="481"/>
      <c r="D14" s="481"/>
      <c r="E14" s="481"/>
    </row>
    <row r="15" spans="1:12">
      <c r="A15" s="484" t="s">
        <v>952</v>
      </c>
      <c r="B15" s="484"/>
      <c r="C15" s="484"/>
      <c r="D15" s="484"/>
      <c r="E15" s="484"/>
    </row>
    <row r="16" spans="1:12">
      <c r="A16" s="480" t="s">
        <v>942</v>
      </c>
      <c r="B16" s="480"/>
      <c r="C16" s="480"/>
      <c r="D16" s="480"/>
      <c r="E16" s="480"/>
    </row>
    <row r="17" spans="1:11">
      <c r="A17" s="480" t="s">
        <v>943</v>
      </c>
      <c r="B17" s="480"/>
      <c r="C17" s="480"/>
      <c r="D17" s="480"/>
      <c r="E17" s="480"/>
    </row>
    <row r="18" spans="1:11">
      <c r="A18" s="7"/>
    </row>
    <row r="19" spans="1:11">
      <c r="A19" s="5" t="s">
        <v>3</v>
      </c>
    </row>
    <row r="20" spans="1:11">
      <c r="A20" s="486" t="s">
        <v>2</v>
      </c>
      <c r="B20" s="487"/>
      <c r="C20" s="487"/>
      <c r="D20" s="487"/>
      <c r="E20" s="487"/>
      <c r="F20" s="511" t="s">
        <v>908</v>
      </c>
      <c r="G20" s="511" t="s">
        <v>909</v>
      </c>
    </row>
    <row r="21" spans="1:11">
      <c r="A21" s="486"/>
      <c r="B21" s="489" t="s">
        <v>178</v>
      </c>
      <c r="C21" s="489" t="s">
        <v>182</v>
      </c>
      <c r="D21" s="489" t="s">
        <v>183</v>
      </c>
      <c r="E21" s="489" t="s">
        <v>184</v>
      </c>
      <c r="F21" s="511"/>
      <c r="G21" s="511"/>
    </row>
    <row r="22" spans="1:11">
      <c r="A22" s="486"/>
      <c r="B22" s="489"/>
      <c r="C22" s="489"/>
      <c r="D22" s="489"/>
      <c r="E22" s="489"/>
      <c r="F22" s="511"/>
      <c r="G22" s="511"/>
    </row>
    <row r="23" spans="1:11" s="3" customFormat="1">
      <c r="A23" s="261">
        <v>1</v>
      </c>
      <c r="B23" s="262" t="s">
        <v>818</v>
      </c>
      <c r="C23" s="262" t="s">
        <v>819</v>
      </c>
      <c r="D23" s="262">
        <f>C23+1</f>
        <v>4</v>
      </c>
      <c r="E23" s="262">
        <f>D23+1</f>
        <v>5</v>
      </c>
      <c r="F23" s="10" t="s">
        <v>820</v>
      </c>
      <c r="G23" s="10">
        <f>F23+1</f>
        <v>7</v>
      </c>
      <c r="H23" s="263"/>
      <c r="I23" s="263"/>
      <c r="J23" s="263"/>
      <c r="K23" s="263"/>
    </row>
    <row r="24" spans="1:11" s="2" customFormat="1">
      <c r="A24" s="273" t="s">
        <v>80</v>
      </c>
      <c r="B24" s="277">
        <v>1</v>
      </c>
      <c r="C24" s="277">
        <v>0</v>
      </c>
      <c r="D24" s="278" t="s">
        <v>584</v>
      </c>
      <c r="E24" s="279" t="s">
        <v>584</v>
      </c>
      <c r="F24" s="280">
        <f>F25+F34+F109+F129+F134+F147</f>
        <v>227643.3</v>
      </c>
      <c r="G24" s="280">
        <f>G25+G34+G109+G129+G134+G147</f>
        <v>227682.3</v>
      </c>
    </row>
    <row r="25" spans="1:11" s="2" customFormat="1" ht="26.4">
      <c r="A25" s="274" t="s">
        <v>81</v>
      </c>
      <c r="B25" s="281">
        <v>1</v>
      </c>
      <c r="C25" s="281">
        <v>3</v>
      </c>
      <c r="D25" s="282" t="s">
        <v>584</v>
      </c>
      <c r="E25" s="283" t="s">
        <v>584</v>
      </c>
      <c r="F25" s="284">
        <f>F26</f>
        <v>3490.3</v>
      </c>
      <c r="G25" s="284">
        <f>G26</f>
        <v>3490.3</v>
      </c>
    </row>
    <row r="26" spans="1:11" s="2" customFormat="1">
      <c r="A26" s="275" t="s">
        <v>78</v>
      </c>
      <c r="B26" s="285">
        <v>1</v>
      </c>
      <c r="C26" s="285">
        <v>3</v>
      </c>
      <c r="D26" s="286" t="s">
        <v>226</v>
      </c>
      <c r="E26" s="287" t="s">
        <v>584</v>
      </c>
      <c r="F26" s="288">
        <f>F27</f>
        <v>3490.3</v>
      </c>
      <c r="G26" s="288">
        <f>G27</f>
        <v>3490.3</v>
      </c>
    </row>
    <row r="27" spans="1:11" s="9" customFormat="1">
      <c r="A27" s="275" t="s">
        <v>76</v>
      </c>
      <c r="B27" s="285">
        <v>1</v>
      </c>
      <c r="C27" s="285">
        <v>3</v>
      </c>
      <c r="D27" s="286" t="s">
        <v>190</v>
      </c>
      <c r="E27" s="287" t="s">
        <v>584</v>
      </c>
      <c r="F27" s="288">
        <f>F28+F30+F32</f>
        <v>3490.3</v>
      </c>
      <c r="G27" s="288">
        <f>G28+G30+G32</f>
        <v>3490.3</v>
      </c>
    </row>
    <row r="28" spans="1:11" s="2" customFormat="1" ht="26.4">
      <c r="A28" s="275" t="s">
        <v>34</v>
      </c>
      <c r="B28" s="285">
        <v>1</v>
      </c>
      <c r="C28" s="285">
        <v>3</v>
      </c>
      <c r="D28" s="286" t="s">
        <v>190</v>
      </c>
      <c r="E28" s="287" t="s">
        <v>33</v>
      </c>
      <c r="F28" s="288">
        <f>F29</f>
        <v>2090.3000000000002</v>
      </c>
      <c r="G28" s="288">
        <f>G29</f>
        <v>2090.3000000000002</v>
      </c>
    </row>
    <row r="29" spans="1:11" s="2" customFormat="1">
      <c r="A29" s="275" t="s">
        <v>38</v>
      </c>
      <c r="B29" s="285">
        <v>1</v>
      </c>
      <c r="C29" s="285">
        <v>3</v>
      </c>
      <c r="D29" s="286" t="s">
        <v>190</v>
      </c>
      <c r="E29" s="287" t="s">
        <v>37</v>
      </c>
      <c r="F29" s="290">
        <v>2090.3000000000002</v>
      </c>
      <c r="G29" s="288">
        <v>2090.3000000000002</v>
      </c>
    </row>
    <row r="30" spans="1:11" s="2" customFormat="1">
      <c r="A30" s="275" t="s">
        <v>524</v>
      </c>
      <c r="B30" s="285">
        <v>1</v>
      </c>
      <c r="C30" s="285">
        <v>3</v>
      </c>
      <c r="D30" s="286" t="s">
        <v>190</v>
      </c>
      <c r="E30" s="287" t="s">
        <v>20</v>
      </c>
      <c r="F30" s="288">
        <f>F31</f>
        <v>1399</v>
      </c>
      <c r="G30" s="288">
        <f>G31</f>
        <v>1399</v>
      </c>
    </row>
    <row r="31" spans="1:11" s="2" customFormat="1">
      <c r="A31" s="275" t="s">
        <v>36</v>
      </c>
      <c r="B31" s="285">
        <v>1</v>
      </c>
      <c r="C31" s="285">
        <v>3</v>
      </c>
      <c r="D31" s="286" t="s">
        <v>190</v>
      </c>
      <c r="E31" s="287" t="s">
        <v>19</v>
      </c>
      <c r="F31" s="290">
        <v>1399</v>
      </c>
      <c r="G31" s="290">
        <v>1399</v>
      </c>
    </row>
    <row r="32" spans="1:11" s="2" customFormat="1">
      <c r="A32" s="275" t="s">
        <v>30</v>
      </c>
      <c r="B32" s="285">
        <v>1</v>
      </c>
      <c r="C32" s="285">
        <v>3</v>
      </c>
      <c r="D32" s="286" t="s">
        <v>190</v>
      </c>
      <c r="E32" s="287" t="s">
        <v>4</v>
      </c>
      <c r="F32" s="288">
        <f>F33</f>
        <v>1</v>
      </c>
      <c r="G32" s="288">
        <f>G33</f>
        <v>1</v>
      </c>
    </row>
    <row r="33" spans="1:7" s="2" customFormat="1">
      <c r="A33" s="275" t="s">
        <v>29</v>
      </c>
      <c r="B33" s="285">
        <v>1</v>
      </c>
      <c r="C33" s="285">
        <v>3</v>
      </c>
      <c r="D33" s="286" t="s">
        <v>190</v>
      </c>
      <c r="E33" s="287">
        <v>850</v>
      </c>
      <c r="F33" s="290">
        <v>1</v>
      </c>
      <c r="G33" s="290">
        <v>1</v>
      </c>
    </row>
    <row r="34" spans="1:7" s="9" customFormat="1" ht="26.4">
      <c r="A34" s="274" t="s">
        <v>92</v>
      </c>
      <c r="B34" s="281">
        <v>1</v>
      </c>
      <c r="C34" s="281">
        <v>4</v>
      </c>
      <c r="D34" s="282" t="s">
        <v>584</v>
      </c>
      <c r="E34" s="283" t="s">
        <v>584</v>
      </c>
      <c r="F34" s="284">
        <f>F35+F50+F58+F64+F98+F104</f>
        <v>106499.19999999998</v>
      </c>
      <c r="G34" s="284">
        <f>G35+G50+G58+G64+G98+G104</f>
        <v>106538.19999999998</v>
      </c>
    </row>
    <row r="35" spans="1:7" s="2" customFormat="1" ht="26.4">
      <c r="A35" s="275" t="s">
        <v>44</v>
      </c>
      <c r="B35" s="285">
        <v>1</v>
      </c>
      <c r="C35" s="285">
        <v>4</v>
      </c>
      <c r="D35" s="286" t="s">
        <v>191</v>
      </c>
      <c r="E35" s="287" t="s">
        <v>584</v>
      </c>
      <c r="F35" s="288">
        <f>F36+F41</f>
        <v>6401</v>
      </c>
      <c r="G35" s="288">
        <f>G36+G41</f>
        <v>6432</v>
      </c>
    </row>
    <row r="36" spans="1:7" s="2" customFormat="1">
      <c r="A36" s="275" t="s">
        <v>65</v>
      </c>
      <c r="B36" s="285">
        <v>1</v>
      </c>
      <c r="C36" s="285">
        <v>4</v>
      </c>
      <c r="D36" s="286" t="s">
        <v>192</v>
      </c>
      <c r="E36" s="287"/>
      <c r="F36" s="288">
        <f t="shared" ref="F36:G39" si="0">F37</f>
        <v>3000</v>
      </c>
      <c r="G36" s="288">
        <f t="shared" si="0"/>
        <v>3000</v>
      </c>
    </row>
    <row r="37" spans="1:7" s="2" customFormat="1" ht="39.6">
      <c r="A37" s="266" t="s">
        <v>193</v>
      </c>
      <c r="B37" s="285">
        <v>1</v>
      </c>
      <c r="C37" s="285">
        <v>4</v>
      </c>
      <c r="D37" s="286" t="s">
        <v>194</v>
      </c>
      <c r="E37" s="287"/>
      <c r="F37" s="288">
        <f t="shared" si="0"/>
        <v>3000</v>
      </c>
      <c r="G37" s="288">
        <f t="shared" si="0"/>
        <v>3000</v>
      </c>
    </row>
    <row r="38" spans="1:7" s="2" customFormat="1">
      <c r="A38" s="266" t="s">
        <v>234</v>
      </c>
      <c r="B38" s="285">
        <v>1</v>
      </c>
      <c r="C38" s="285">
        <v>4</v>
      </c>
      <c r="D38" s="286" t="s">
        <v>195</v>
      </c>
      <c r="E38" s="287"/>
      <c r="F38" s="288">
        <f t="shared" si="0"/>
        <v>3000</v>
      </c>
      <c r="G38" s="288">
        <f t="shared" si="0"/>
        <v>3000</v>
      </c>
    </row>
    <row r="39" spans="1:7" s="2" customFormat="1">
      <c r="A39" s="266" t="s">
        <v>524</v>
      </c>
      <c r="B39" s="285">
        <v>1</v>
      </c>
      <c r="C39" s="285">
        <v>4</v>
      </c>
      <c r="D39" s="286" t="s">
        <v>195</v>
      </c>
      <c r="E39" s="287">
        <v>200</v>
      </c>
      <c r="F39" s="288">
        <f t="shared" si="0"/>
        <v>3000</v>
      </c>
      <c r="G39" s="288">
        <f t="shared" si="0"/>
        <v>3000</v>
      </c>
    </row>
    <row r="40" spans="1:7" s="2" customFormat="1">
      <c r="A40" s="266" t="s">
        <v>36</v>
      </c>
      <c r="B40" s="285">
        <v>1</v>
      </c>
      <c r="C40" s="285">
        <v>4</v>
      </c>
      <c r="D40" s="286" t="s">
        <v>195</v>
      </c>
      <c r="E40" s="287">
        <v>240</v>
      </c>
      <c r="F40" s="290">
        <v>3000</v>
      </c>
      <c r="G40" s="290">
        <v>3000</v>
      </c>
    </row>
    <row r="41" spans="1:7" s="2" customFormat="1" ht="26.4">
      <c r="A41" s="275" t="s">
        <v>106</v>
      </c>
      <c r="B41" s="285">
        <v>1</v>
      </c>
      <c r="C41" s="285">
        <v>4</v>
      </c>
      <c r="D41" s="286" t="s">
        <v>196</v>
      </c>
      <c r="E41" s="287" t="s">
        <v>584</v>
      </c>
      <c r="F41" s="288">
        <f>F42</f>
        <v>3401</v>
      </c>
      <c r="G41" s="288">
        <f>G42</f>
        <v>3432</v>
      </c>
    </row>
    <row r="42" spans="1:7" s="2" customFormat="1" ht="52.8">
      <c r="A42" s="275" t="s">
        <v>510</v>
      </c>
      <c r="B42" s="285">
        <v>1</v>
      </c>
      <c r="C42" s="285">
        <v>4</v>
      </c>
      <c r="D42" s="286" t="s">
        <v>509</v>
      </c>
      <c r="E42" s="287" t="s">
        <v>584</v>
      </c>
      <c r="F42" s="288">
        <f>F43</f>
        <v>3401</v>
      </c>
      <c r="G42" s="288">
        <f>G43</f>
        <v>3432</v>
      </c>
    </row>
    <row r="43" spans="1:7" s="2" customFormat="1">
      <c r="A43" s="275" t="s">
        <v>107</v>
      </c>
      <c r="B43" s="285">
        <v>1</v>
      </c>
      <c r="C43" s="285">
        <v>4</v>
      </c>
      <c r="D43" s="286" t="s">
        <v>512</v>
      </c>
      <c r="E43" s="287" t="s">
        <v>584</v>
      </c>
      <c r="F43" s="288">
        <f>F44+F46+F48</f>
        <v>3401</v>
      </c>
      <c r="G43" s="288">
        <f>G44+G46+G48</f>
        <v>3432</v>
      </c>
    </row>
    <row r="44" spans="1:7" s="2" customFormat="1" ht="26.4">
      <c r="A44" s="275" t="s">
        <v>34</v>
      </c>
      <c r="B44" s="285">
        <v>1</v>
      </c>
      <c r="C44" s="285">
        <v>4</v>
      </c>
      <c r="D44" s="286" t="s">
        <v>512</v>
      </c>
      <c r="E44" s="287" t="s">
        <v>33</v>
      </c>
      <c r="F44" s="288">
        <f>F45</f>
        <v>2775.1</v>
      </c>
      <c r="G44" s="288">
        <f>G45</f>
        <v>2775.1</v>
      </c>
    </row>
    <row r="45" spans="1:7" s="2" customFormat="1">
      <c r="A45" s="275" t="s">
        <v>38</v>
      </c>
      <c r="B45" s="285">
        <v>1</v>
      </c>
      <c r="C45" s="285">
        <v>4</v>
      </c>
      <c r="D45" s="286" t="s">
        <v>512</v>
      </c>
      <c r="E45" s="287" t="s">
        <v>37</v>
      </c>
      <c r="F45" s="290">
        <v>2775.1</v>
      </c>
      <c r="G45" s="290">
        <v>2775.1</v>
      </c>
    </row>
    <row r="46" spans="1:7" s="9" customFormat="1">
      <c r="A46" s="275" t="s">
        <v>524</v>
      </c>
      <c r="B46" s="285">
        <v>1</v>
      </c>
      <c r="C46" s="285">
        <v>4</v>
      </c>
      <c r="D46" s="286" t="s">
        <v>512</v>
      </c>
      <c r="E46" s="287" t="s">
        <v>20</v>
      </c>
      <c r="F46" s="288">
        <f>F47</f>
        <v>623.6</v>
      </c>
      <c r="G46" s="288">
        <f>G47</f>
        <v>654.6</v>
      </c>
    </row>
    <row r="47" spans="1:7" s="2" customFormat="1">
      <c r="A47" s="275" t="s">
        <v>36</v>
      </c>
      <c r="B47" s="285">
        <v>1</v>
      </c>
      <c r="C47" s="285">
        <v>4</v>
      </c>
      <c r="D47" s="286" t="s">
        <v>512</v>
      </c>
      <c r="E47" s="287" t="s">
        <v>19</v>
      </c>
      <c r="F47" s="290">
        <v>623.6</v>
      </c>
      <c r="G47" s="290">
        <v>654.6</v>
      </c>
    </row>
    <row r="48" spans="1:7" s="2" customFormat="1">
      <c r="A48" s="266" t="s">
        <v>30</v>
      </c>
      <c r="B48" s="285">
        <v>1</v>
      </c>
      <c r="C48" s="285">
        <v>4</v>
      </c>
      <c r="D48" s="286" t="s">
        <v>512</v>
      </c>
      <c r="E48" s="287">
        <v>800</v>
      </c>
      <c r="F48" s="288">
        <f>F49</f>
        <v>2.2999999999999998</v>
      </c>
      <c r="G48" s="288">
        <f>G49</f>
        <v>2.2999999999999998</v>
      </c>
    </row>
    <row r="49" spans="1:7" s="2" customFormat="1">
      <c r="A49" s="266" t="s">
        <v>29</v>
      </c>
      <c r="B49" s="285">
        <v>1</v>
      </c>
      <c r="C49" s="285">
        <v>4</v>
      </c>
      <c r="D49" s="286" t="s">
        <v>512</v>
      </c>
      <c r="E49" s="287">
        <v>850</v>
      </c>
      <c r="F49" s="290">
        <v>2.2999999999999998</v>
      </c>
      <c r="G49" s="290">
        <v>2.2999999999999998</v>
      </c>
    </row>
    <row r="50" spans="1:7" s="2" customFormat="1" ht="26.4">
      <c r="A50" s="275" t="s">
        <v>23</v>
      </c>
      <c r="B50" s="285">
        <v>1</v>
      </c>
      <c r="C50" s="285">
        <v>4</v>
      </c>
      <c r="D50" s="286" t="s">
        <v>199</v>
      </c>
      <c r="E50" s="287" t="s">
        <v>584</v>
      </c>
      <c r="F50" s="288">
        <f t="shared" ref="F50:G52" si="1">F51</f>
        <v>2844</v>
      </c>
      <c r="G50" s="288">
        <f t="shared" si="1"/>
        <v>2844</v>
      </c>
    </row>
    <row r="51" spans="1:7" s="2" customFormat="1">
      <c r="A51" s="275" t="s">
        <v>50</v>
      </c>
      <c r="B51" s="285">
        <v>1</v>
      </c>
      <c r="C51" s="285">
        <v>4</v>
      </c>
      <c r="D51" s="286" t="s">
        <v>200</v>
      </c>
      <c r="E51" s="287" t="s">
        <v>584</v>
      </c>
      <c r="F51" s="288">
        <f t="shared" si="1"/>
        <v>2844</v>
      </c>
      <c r="G51" s="288">
        <f t="shared" si="1"/>
        <v>2844</v>
      </c>
    </row>
    <row r="52" spans="1:7" s="2" customFormat="1" ht="26.4">
      <c r="A52" s="275" t="s">
        <v>201</v>
      </c>
      <c r="B52" s="285">
        <v>1</v>
      </c>
      <c r="C52" s="285">
        <v>4</v>
      </c>
      <c r="D52" s="286" t="s">
        <v>202</v>
      </c>
      <c r="E52" s="287" t="s">
        <v>584</v>
      </c>
      <c r="F52" s="288">
        <f t="shared" si="1"/>
        <v>2844</v>
      </c>
      <c r="G52" s="288">
        <f t="shared" si="1"/>
        <v>2844</v>
      </c>
    </row>
    <row r="53" spans="1:7" s="9" customFormat="1" ht="26.4">
      <c r="A53" s="275" t="s">
        <v>148</v>
      </c>
      <c r="B53" s="285">
        <v>1</v>
      </c>
      <c r="C53" s="285">
        <v>4</v>
      </c>
      <c r="D53" s="286" t="s">
        <v>203</v>
      </c>
      <c r="E53" s="287" t="s">
        <v>584</v>
      </c>
      <c r="F53" s="288">
        <f>F54+F56</f>
        <v>2844</v>
      </c>
      <c r="G53" s="288">
        <f>G54+G56</f>
        <v>2844</v>
      </c>
    </row>
    <row r="54" spans="1:7" s="2" customFormat="1" ht="26.4">
      <c r="A54" s="275" t="s">
        <v>34</v>
      </c>
      <c r="B54" s="285">
        <v>1</v>
      </c>
      <c r="C54" s="285">
        <v>4</v>
      </c>
      <c r="D54" s="286" t="s">
        <v>203</v>
      </c>
      <c r="E54" s="287" t="s">
        <v>33</v>
      </c>
      <c r="F54" s="288">
        <f>F55</f>
        <v>2485.4</v>
      </c>
      <c r="G54" s="288">
        <f>G55</f>
        <v>2485.4</v>
      </c>
    </row>
    <row r="55" spans="1:7" s="2" customFormat="1">
      <c r="A55" s="275" t="s">
        <v>38</v>
      </c>
      <c r="B55" s="285">
        <v>1</v>
      </c>
      <c r="C55" s="285">
        <v>4</v>
      </c>
      <c r="D55" s="286" t="s">
        <v>203</v>
      </c>
      <c r="E55" s="287" t="s">
        <v>37</v>
      </c>
      <c r="F55" s="290">
        <v>2485.4</v>
      </c>
      <c r="G55" s="290">
        <v>2485.4</v>
      </c>
    </row>
    <row r="56" spans="1:7" s="2" customFormat="1">
      <c r="A56" s="275" t="s">
        <v>524</v>
      </c>
      <c r="B56" s="285">
        <v>1</v>
      </c>
      <c r="C56" s="285">
        <v>4</v>
      </c>
      <c r="D56" s="286" t="s">
        <v>203</v>
      </c>
      <c r="E56" s="287" t="s">
        <v>20</v>
      </c>
      <c r="F56" s="288">
        <f>F57</f>
        <v>358.6</v>
      </c>
      <c r="G56" s="288">
        <f>G57</f>
        <v>358.6</v>
      </c>
    </row>
    <row r="57" spans="1:7" s="2" customFormat="1">
      <c r="A57" s="275" t="s">
        <v>36</v>
      </c>
      <c r="B57" s="285">
        <v>1</v>
      </c>
      <c r="C57" s="285">
        <v>4</v>
      </c>
      <c r="D57" s="286" t="s">
        <v>203</v>
      </c>
      <c r="E57" s="287" t="s">
        <v>19</v>
      </c>
      <c r="F57" s="290">
        <v>358.6</v>
      </c>
      <c r="G57" s="290">
        <v>358.6</v>
      </c>
    </row>
    <row r="58" spans="1:7" s="2" customFormat="1" ht="22.5" customHeight="1">
      <c r="A58" s="275" t="s">
        <v>149</v>
      </c>
      <c r="B58" s="285">
        <v>1</v>
      </c>
      <c r="C58" s="285">
        <v>4</v>
      </c>
      <c r="D58" s="286" t="s">
        <v>204</v>
      </c>
      <c r="E58" s="287" t="s">
        <v>584</v>
      </c>
      <c r="F58" s="288">
        <f t="shared" ref="F58:G62" si="2">F59</f>
        <v>120</v>
      </c>
      <c r="G58" s="288">
        <f t="shared" si="2"/>
        <v>120</v>
      </c>
    </row>
    <row r="59" spans="1:7" s="2" customFormat="1">
      <c r="A59" s="275" t="s">
        <v>150</v>
      </c>
      <c r="B59" s="285">
        <v>1</v>
      </c>
      <c r="C59" s="285">
        <v>4</v>
      </c>
      <c r="D59" s="286" t="s">
        <v>205</v>
      </c>
      <c r="E59" s="287" t="s">
        <v>584</v>
      </c>
      <c r="F59" s="288">
        <f t="shared" si="2"/>
        <v>120</v>
      </c>
      <c r="G59" s="288">
        <f t="shared" si="2"/>
        <v>120</v>
      </c>
    </row>
    <row r="60" spans="1:7" s="2" customFormat="1" ht="26.4">
      <c r="A60" s="275" t="s">
        <v>516</v>
      </c>
      <c r="B60" s="285">
        <v>1</v>
      </c>
      <c r="C60" s="285">
        <v>4</v>
      </c>
      <c r="D60" s="286" t="s">
        <v>523</v>
      </c>
      <c r="E60" s="287" t="s">
        <v>584</v>
      </c>
      <c r="F60" s="288">
        <f t="shared" si="2"/>
        <v>120</v>
      </c>
      <c r="G60" s="288">
        <f t="shared" si="2"/>
        <v>120</v>
      </c>
    </row>
    <row r="61" spans="1:7" s="2" customFormat="1">
      <c r="A61" s="275" t="s">
        <v>180</v>
      </c>
      <c r="B61" s="285">
        <v>1</v>
      </c>
      <c r="C61" s="285">
        <v>4</v>
      </c>
      <c r="D61" s="286" t="s">
        <v>540</v>
      </c>
      <c r="E61" s="287" t="s">
        <v>584</v>
      </c>
      <c r="F61" s="288">
        <f t="shared" si="2"/>
        <v>120</v>
      </c>
      <c r="G61" s="288">
        <f t="shared" si="2"/>
        <v>120</v>
      </c>
    </row>
    <row r="62" spans="1:7" s="2" customFormat="1">
      <c r="A62" s="275" t="s">
        <v>524</v>
      </c>
      <c r="B62" s="285">
        <v>1</v>
      </c>
      <c r="C62" s="285">
        <v>4</v>
      </c>
      <c r="D62" s="286" t="s">
        <v>540</v>
      </c>
      <c r="E62" s="287" t="s">
        <v>20</v>
      </c>
      <c r="F62" s="288">
        <f t="shared" si="2"/>
        <v>120</v>
      </c>
      <c r="G62" s="288">
        <f t="shared" si="2"/>
        <v>120</v>
      </c>
    </row>
    <row r="63" spans="1:7" s="9" customFormat="1">
      <c r="A63" s="275" t="s">
        <v>36</v>
      </c>
      <c r="B63" s="285">
        <v>1</v>
      </c>
      <c r="C63" s="285">
        <v>4</v>
      </c>
      <c r="D63" s="286" t="s">
        <v>540</v>
      </c>
      <c r="E63" s="287" t="s">
        <v>19</v>
      </c>
      <c r="F63" s="290">
        <v>120</v>
      </c>
      <c r="G63" s="290">
        <v>120</v>
      </c>
    </row>
    <row r="64" spans="1:7" s="2" customFormat="1">
      <c r="A64" s="275" t="s">
        <v>47</v>
      </c>
      <c r="B64" s="285">
        <v>1</v>
      </c>
      <c r="C64" s="285">
        <v>4</v>
      </c>
      <c r="D64" s="286" t="s">
        <v>206</v>
      </c>
      <c r="E64" s="287" t="s">
        <v>584</v>
      </c>
      <c r="F64" s="288">
        <f>F65+F70+F82+F89</f>
        <v>96604.199999999983</v>
      </c>
      <c r="G64" s="288">
        <f>G65+G70+G82+G89</f>
        <v>96612.199999999983</v>
      </c>
    </row>
    <row r="65" spans="1:7" s="2" customFormat="1">
      <c r="A65" s="275" t="s">
        <v>46</v>
      </c>
      <c r="B65" s="285">
        <v>1</v>
      </c>
      <c r="C65" s="285">
        <v>4</v>
      </c>
      <c r="D65" s="286" t="s">
        <v>207</v>
      </c>
      <c r="E65" s="287" t="s">
        <v>584</v>
      </c>
      <c r="F65" s="288">
        <f t="shared" ref="F65:G68" si="3">F66</f>
        <v>500</v>
      </c>
      <c r="G65" s="288">
        <f t="shared" si="3"/>
        <v>500</v>
      </c>
    </row>
    <row r="66" spans="1:7" s="2" customFormat="1">
      <c r="A66" s="275" t="s">
        <v>208</v>
      </c>
      <c r="B66" s="285">
        <v>1</v>
      </c>
      <c r="C66" s="285">
        <v>4</v>
      </c>
      <c r="D66" s="286" t="s">
        <v>209</v>
      </c>
      <c r="E66" s="287" t="s">
        <v>584</v>
      </c>
      <c r="F66" s="288">
        <f t="shared" si="3"/>
        <v>500</v>
      </c>
      <c r="G66" s="288">
        <f t="shared" si="3"/>
        <v>500</v>
      </c>
    </row>
    <row r="67" spans="1:7" s="2" customFormat="1">
      <c r="A67" s="275" t="s">
        <v>189</v>
      </c>
      <c r="B67" s="285">
        <v>1</v>
      </c>
      <c r="C67" s="285">
        <v>4</v>
      </c>
      <c r="D67" s="286" t="s">
        <v>210</v>
      </c>
      <c r="E67" s="287" t="s">
        <v>584</v>
      </c>
      <c r="F67" s="288">
        <f t="shared" si="3"/>
        <v>500</v>
      </c>
      <c r="G67" s="288">
        <f t="shared" si="3"/>
        <v>500</v>
      </c>
    </row>
    <row r="68" spans="1:7" s="2" customFormat="1">
      <c r="A68" s="275" t="s">
        <v>524</v>
      </c>
      <c r="B68" s="285">
        <v>1</v>
      </c>
      <c r="C68" s="285">
        <v>4</v>
      </c>
      <c r="D68" s="286" t="s">
        <v>210</v>
      </c>
      <c r="E68" s="287" t="s">
        <v>20</v>
      </c>
      <c r="F68" s="288">
        <f t="shared" si="3"/>
        <v>500</v>
      </c>
      <c r="G68" s="288">
        <f t="shared" si="3"/>
        <v>500</v>
      </c>
    </row>
    <row r="69" spans="1:7" s="2" customFormat="1">
      <c r="A69" s="275" t="s">
        <v>36</v>
      </c>
      <c r="B69" s="285">
        <v>1</v>
      </c>
      <c r="C69" s="285">
        <v>4</v>
      </c>
      <c r="D69" s="286" t="s">
        <v>210</v>
      </c>
      <c r="E69" s="287" t="s">
        <v>19</v>
      </c>
      <c r="F69" s="290">
        <v>500</v>
      </c>
      <c r="G69" s="290">
        <v>500</v>
      </c>
    </row>
    <row r="70" spans="1:7" s="2" customFormat="1">
      <c r="A70" s="275" t="s">
        <v>151</v>
      </c>
      <c r="B70" s="285">
        <v>1</v>
      </c>
      <c r="C70" s="285">
        <v>4</v>
      </c>
      <c r="D70" s="286" t="s">
        <v>211</v>
      </c>
      <c r="E70" s="287" t="s">
        <v>584</v>
      </c>
      <c r="F70" s="288">
        <f>F71</f>
        <v>6308.9</v>
      </c>
      <c r="G70" s="288">
        <f>G71</f>
        <v>6316.9</v>
      </c>
    </row>
    <row r="71" spans="1:7" s="2" customFormat="1" ht="26.4">
      <c r="A71" s="275" t="s">
        <v>212</v>
      </c>
      <c r="B71" s="285">
        <v>1</v>
      </c>
      <c r="C71" s="285">
        <v>4</v>
      </c>
      <c r="D71" s="286" t="s">
        <v>213</v>
      </c>
      <c r="E71" s="287" t="s">
        <v>584</v>
      </c>
      <c r="F71" s="288">
        <f>F72+F77</f>
        <v>6308.9</v>
      </c>
      <c r="G71" s="288">
        <f>G72+G77</f>
        <v>6316.9</v>
      </c>
    </row>
    <row r="72" spans="1:7" s="2" customFormat="1">
      <c r="A72" s="275" t="s">
        <v>39</v>
      </c>
      <c r="B72" s="285">
        <v>1</v>
      </c>
      <c r="C72" s="285">
        <v>4</v>
      </c>
      <c r="D72" s="286" t="s">
        <v>214</v>
      </c>
      <c r="E72" s="287" t="s">
        <v>584</v>
      </c>
      <c r="F72" s="288">
        <f>F73+F75</f>
        <v>2445.9</v>
      </c>
      <c r="G72" s="288">
        <f>G73+G75</f>
        <v>2445.9</v>
      </c>
    </row>
    <row r="73" spans="1:7" s="9" customFormat="1" ht="26.4">
      <c r="A73" s="275" t="s">
        <v>34</v>
      </c>
      <c r="B73" s="285">
        <v>1</v>
      </c>
      <c r="C73" s="285">
        <v>4</v>
      </c>
      <c r="D73" s="286" t="s">
        <v>214</v>
      </c>
      <c r="E73" s="287" t="s">
        <v>33</v>
      </c>
      <c r="F73" s="288">
        <f>F74</f>
        <v>845.9</v>
      </c>
      <c r="G73" s="288">
        <f>G74</f>
        <v>845.9</v>
      </c>
    </row>
    <row r="74" spans="1:7" s="2" customFormat="1">
      <c r="A74" s="275" t="s">
        <v>38</v>
      </c>
      <c r="B74" s="285">
        <v>1</v>
      </c>
      <c r="C74" s="285">
        <v>4</v>
      </c>
      <c r="D74" s="286" t="s">
        <v>214</v>
      </c>
      <c r="E74" s="287" t="s">
        <v>37</v>
      </c>
      <c r="F74" s="290">
        <v>845.9</v>
      </c>
      <c r="G74" s="290">
        <v>845.9</v>
      </c>
    </row>
    <row r="75" spans="1:7" s="2" customFormat="1">
      <c r="A75" s="275" t="s">
        <v>524</v>
      </c>
      <c r="B75" s="285">
        <v>1</v>
      </c>
      <c r="C75" s="285">
        <v>4</v>
      </c>
      <c r="D75" s="286" t="s">
        <v>214</v>
      </c>
      <c r="E75" s="287" t="s">
        <v>20</v>
      </c>
      <c r="F75" s="288">
        <f>F76</f>
        <v>1600</v>
      </c>
      <c r="G75" s="288">
        <f>G76</f>
        <v>1600</v>
      </c>
    </row>
    <row r="76" spans="1:7" s="2" customFormat="1">
      <c r="A76" s="275" t="s">
        <v>36</v>
      </c>
      <c r="B76" s="285">
        <v>1</v>
      </c>
      <c r="C76" s="285">
        <v>4</v>
      </c>
      <c r="D76" s="286" t="s">
        <v>214</v>
      </c>
      <c r="E76" s="287" t="s">
        <v>19</v>
      </c>
      <c r="F76" s="290">
        <v>1600</v>
      </c>
      <c r="G76" s="290">
        <v>1600</v>
      </c>
    </row>
    <row r="77" spans="1:7" s="2" customFormat="1" ht="39.6">
      <c r="A77" s="275" t="s">
        <v>152</v>
      </c>
      <c r="B77" s="285">
        <v>1</v>
      </c>
      <c r="C77" s="285">
        <v>4</v>
      </c>
      <c r="D77" s="286" t="s">
        <v>215</v>
      </c>
      <c r="E77" s="287" t="s">
        <v>584</v>
      </c>
      <c r="F77" s="288">
        <f>F78+F80</f>
        <v>3863</v>
      </c>
      <c r="G77" s="288">
        <f>G78+G80</f>
        <v>3871</v>
      </c>
    </row>
    <row r="78" spans="1:7" s="9" customFormat="1" ht="26.4">
      <c r="A78" s="275" t="s">
        <v>34</v>
      </c>
      <c r="B78" s="285">
        <v>1</v>
      </c>
      <c r="C78" s="285">
        <v>4</v>
      </c>
      <c r="D78" s="286" t="s">
        <v>215</v>
      </c>
      <c r="E78" s="287" t="s">
        <v>33</v>
      </c>
      <c r="F78" s="288">
        <f>F79</f>
        <v>3455.8</v>
      </c>
      <c r="G78" s="288">
        <f>G79</f>
        <v>3463.8</v>
      </c>
    </row>
    <row r="79" spans="1:7" s="2" customFormat="1">
      <c r="A79" s="275" t="s">
        <v>38</v>
      </c>
      <c r="B79" s="285">
        <v>1</v>
      </c>
      <c r="C79" s="285">
        <v>4</v>
      </c>
      <c r="D79" s="286" t="s">
        <v>215</v>
      </c>
      <c r="E79" s="287" t="s">
        <v>37</v>
      </c>
      <c r="F79" s="290">
        <v>3455.8</v>
      </c>
      <c r="G79" s="290">
        <v>3463.8</v>
      </c>
    </row>
    <row r="80" spans="1:7" s="2" customFormat="1">
      <c r="A80" s="275" t="s">
        <v>524</v>
      </c>
      <c r="B80" s="285">
        <v>1</v>
      </c>
      <c r="C80" s="285">
        <v>4</v>
      </c>
      <c r="D80" s="286" t="s">
        <v>215</v>
      </c>
      <c r="E80" s="287" t="s">
        <v>20</v>
      </c>
      <c r="F80" s="288">
        <f>F81</f>
        <v>407.2</v>
      </c>
      <c r="G80" s="288">
        <f>G81</f>
        <v>407.2</v>
      </c>
    </row>
    <row r="81" spans="1:7" s="9" customFormat="1">
      <c r="A81" s="275" t="s">
        <v>36</v>
      </c>
      <c r="B81" s="285">
        <v>1</v>
      </c>
      <c r="C81" s="285">
        <v>4</v>
      </c>
      <c r="D81" s="286" t="s">
        <v>215</v>
      </c>
      <c r="E81" s="287" t="s">
        <v>19</v>
      </c>
      <c r="F81" s="291">
        <v>407.2</v>
      </c>
      <c r="G81" s="291">
        <v>407.2</v>
      </c>
    </row>
    <row r="82" spans="1:7" s="2" customFormat="1" ht="26.4">
      <c r="A82" s="275" t="s">
        <v>520</v>
      </c>
      <c r="B82" s="285">
        <v>1</v>
      </c>
      <c r="C82" s="285">
        <v>4</v>
      </c>
      <c r="D82" s="286" t="s">
        <v>514</v>
      </c>
      <c r="E82" s="287" t="s">
        <v>584</v>
      </c>
      <c r="F82" s="288">
        <f>F83</f>
        <v>3274</v>
      </c>
      <c r="G82" s="288">
        <f>G83</f>
        <v>3274</v>
      </c>
    </row>
    <row r="83" spans="1:7" s="2" customFormat="1">
      <c r="A83" s="275" t="s">
        <v>515</v>
      </c>
      <c r="B83" s="285">
        <v>1</v>
      </c>
      <c r="C83" s="285">
        <v>4</v>
      </c>
      <c r="D83" s="286" t="s">
        <v>519</v>
      </c>
      <c r="E83" s="287" t="s">
        <v>584</v>
      </c>
      <c r="F83" s="288">
        <f>F84</f>
        <v>3274</v>
      </c>
      <c r="G83" s="288">
        <f>G84</f>
        <v>3274</v>
      </c>
    </row>
    <row r="84" spans="1:7" s="2" customFormat="1" ht="39.6">
      <c r="A84" s="275" t="s">
        <v>541</v>
      </c>
      <c r="B84" s="285">
        <v>1</v>
      </c>
      <c r="C84" s="285">
        <v>4</v>
      </c>
      <c r="D84" s="286" t="s">
        <v>513</v>
      </c>
      <c r="E84" s="287" t="s">
        <v>584</v>
      </c>
      <c r="F84" s="288">
        <f>F85+F87</f>
        <v>3274</v>
      </c>
      <c r="G84" s="288">
        <f>G85+G87</f>
        <v>3274</v>
      </c>
    </row>
    <row r="85" spans="1:7" s="2" customFormat="1" ht="26.4">
      <c r="A85" s="275" t="s">
        <v>34</v>
      </c>
      <c r="B85" s="285">
        <v>1</v>
      </c>
      <c r="C85" s="285">
        <v>4</v>
      </c>
      <c r="D85" s="286" t="s">
        <v>513</v>
      </c>
      <c r="E85" s="287" t="s">
        <v>33</v>
      </c>
      <c r="F85" s="288">
        <f>F86</f>
        <v>1471.2</v>
      </c>
      <c r="G85" s="288">
        <f>G86</f>
        <v>1471.2</v>
      </c>
    </row>
    <row r="86" spans="1:7" s="9" customFormat="1">
      <c r="A86" s="275" t="s">
        <v>38</v>
      </c>
      <c r="B86" s="285">
        <v>1</v>
      </c>
      <c r="C86" s="285">
        <v>4</v>
      </c>
      <c r="D86" s="286" t="s">
        <v>513</v>
      </c>
      <c r="E86" s="287" t="s">
        <v>37</v>
      </c>
      <c r="F86" s="291">
        <v>1471.2</v>
      </c>
      <c r="G86" s="291">
        <v>1471.2</v>
      </c>
    </row>
    <row r="87" spans="1:7" s="2" customFormat="1">
      <c r="A87" s="275" t="s">
        <v>524</v>
      </c>
      <c r="B87" s="285">
        <v>1</v>
      </c>
      <c r="C87" s="285">
        <v>4</v>
      </c>
      <c r="D87" s="286" t="s">
        <v>513</v>
      </c>
      <c r="E87" s="287" t="s">
        <v>20</v>
      </c>
      <c r="F87" s="288">
        <f>F88</f>
        <v>1802.8</v>
      </c>
      <c r="G87" s="288">
        <f>G88</f>
        <v>1802.8</v>
      </c>
    </row>
    <row r="88" spans="1:7" s="2" customFormat="1">
      <c r="A88" s="275" t="s">
        <v>36</v>
      </c>
      <c r="B88" s="285">
        <v>1</v>
      </c>
      <c r="C88" s="285">
        <v>4</v>
      </c>
      <c r="D88" s="286" t="s">
        <v>513</v>
      </c>
      <c r="E88" s="287" t="s">
        <v>19</v>
      </c>
      <c r="F88" s="290">
        <f>165.8+39.2+362.8+635+600</f>
        <v>1802.8</v>
      </c>
      <c r="G88" s="290">
        <f>165.8+39.2+362.8+635+600</f>
        <v>1802.8</v>
      </c>
    </row>
    <row r="89" spans="1:7" s="2" customFormat="1">
      <c r="A89" s="275" t="s">
        <v>49</v>
      </c>
      <c r="B89" s="285">
        <v>1</v>
      </c>
      <c r="C89" s="285">
        <v>4</v>
      </c>
      <c r="D89" s="286" t="s">
        <v>216</v>
      </c>
      <c r="E89" s="287" t="s">
        <v>584</v>
      </c>
      <c r="F89" s="288">
        <f>F90</f>
        <v>86521.299999999988</v>
      </c>
      <c r="G89" s="288">
        <f>G90</f>
        <v>86521.299999999988</v>
      </c>
    </row>
    <row r="90" spans="1:7" s="2" customFormat="1">
      <c r="A90" s="275" t="s">
        <v>525</v>
      </c>
      <c r="B90" s="285">
        <v>1</v>
      </c>
      <c r="C90" s="285">
        <v>4</v>
      </c>
      <c r="D90" s="286" t="s">
        <v>217</v>
      </c>
      <c r="E90" s="287" t="s">
        <v>584</v>
      </c>
      <c r="F90" s="288">
        <f>F91</f>
        <v>86521.299999999988</v>
      </c>
      <c r="G90" s="288">
        <f>G91</f>
        <v>86521.299999999988</v>
      </c>
    </row>
    <row r="91" spans="1:7" s="9" customFormat="1">
      <c r="A91" s="275" t="s">
        <v>39</v>
      </c>
      <c r="B91" s="285">
        <v>1</v>
      </c>
      <c r="C91" s="285">
        <v>4</v>
      </c>
      <c r="D91" s="286" t="s">
        <v>218</v>
      </c>
      <c r="E91" s="287" t="s">
        <v>584</v>
      </c>
      <c r="F91" s="288">
        <f>F92+F94+F96</f>
        <v>86521.299999999988</v>
      </c>
      <c r="G91" s="288">
        <f>G92+G94+G96</f>
        <v>86521.299999999988</v>
      </c>
    </row>
    <row r="92" spans="1:7" s="2" customFormat="1" ht="26.4">
      <c r="A92" s="275" t="s">
        <v>34</v>
      </c>
      <c r="B92" s="285">
        <v>1</v>
      </c>
      <c r="C92" s="285">
        <v>4</v>
      </c>
      <c r="D92" s="286" t="s">
        <v>218</v>
      </c>
      <c r="E92" s="287" t="s">
        <v>33</v>
      </c>
      <c r="F92" s="288">
        <f>F93</f>
        <v>66112.7</v>
      </c>
      <c r="G92" s="288">
        <f>G93</f>
        <v>66112.7</v>
      </c>
    </row>
    <row r="93" spans="1:7" s="2" customFormat="1">
      <c r="A93" s="275" t="s">
        <v>38</v>
      </c>
      <c r="B93" s="285">
        <v>1</v>
      </c>
      <c r="C93" s="285">
        <v>4</v>
      </c>
      <c r="D93" s="286" t="s">
        <v>218</v>
      </c>
      <c r="E93" s="287" t="s">
        <v>37</v>
      </c>
      <c r="F93" s="290">
        <v>66112.7</v>
      </c>
      <c r="G93" s="290">
        <v>66112.7</v>
      </c>
    </row>
    <row r="94" spans="1:7" s="2" customFormat="1">
      <c r="A94" s="275" t="s">
        <v>524</v>
      </c>
      <c r="B94" s="285">
        <v>1</v>
      </c>
      <c r="C94" s="285">
        <v>4</v>
      </c>
      <c r="D94" s="286" t="s">
        <v>218</v>
      </c>
      <c r="E94" s="287" t="s">
        <v>20</v>
      </c>
      <c r="F94" s="288">
        <f>F95</f>
        <v>17888.7</v>
      </c>
      <c r="G94" s="288">
        <f>G95</f>
        <v>17888.7</v>
      </c>
    </row>
    <row r="95" spans="1:7" s="2" customFormat="1">
      <c r="A95" s="275" t="s">
        <v>36</v>
      </c>
      <c r="B95" s="285">
        <v>1</v>
      </c>
      <c r="C95" s="285">
        <v>4</v>
      </c>
      <c r="D95" s="286" t="s">
        <v>218</v>
      </c>
      <c r="E95" s="287" t="s">
        <v>19</v>
      </c>
      <c r="F95" s="290">
        <v>17888.7</v>
      </c>
      <c r="G95" s="290">
        <v>17888.7</v>
      </c>
    </row>
    <row r="96" spans="1:7" s="2" customFormat="1">
      <c r="A96" s="275" t="s">
        <v>30</v>
      </c>
      <c r="B96" s="285">
        <v>1</v>
      </c>
      <c r="C96" s="285">
        <v>4</v>
      </c>
      <c r="D96" s="286" t="s">
        <v>218</v>
      </c>
      <c r="E96" s="287" t="s">
        <v>4</v>
      </c>
      <c r="F96" s="288">
        <f>F97</f>
        <v>2519.9</v>
      </c>
      <c r="G96" s="288">
        <f>G97</f>
        <v>2519.9</v>
      </c>
    </row>
    <row r="97" spans="1:7" s="2" customFormat="1">
      <c r="A97" s="275" t="s">
        <v>29</v>
      </c>
      <c r="B97" s="285">
        <v>1</v>
      </c>
      <c r="C97" s="285">
        <v>4</v>
      </c>
      <c r="D97" s="286" t="s">
        <v>218</v>
      </c>
      <c r="E97" s="287" t="s">
        <v>28</v>
      </c>
      <c r="F97" s="290">
        <v>2519.9</v>
      </c>
      <c r="G97" s="290">
        <v>2519.9</v>
      </c>
    </row>
    <row r="98" spans="1:7" s="9" customFormat="1">
      <c r="A98" s="266" t="s">
        <v>58</v>
      </c>
      <c r="B98" s="285">
        <v>1</v>
      </c>
      <c r="C98" s="285">
        <v>4</v>
      </c>
      <c r="D98" s="286" t="s">
        <v>229</v>
      </c>
      <c r="E98" s="287" t="s">
        <v>584</v>
      </c>
      <c r="F98" s="288">
        <f t="shared" ref="F98:G102" si="4">F99</f>
        <v>480</v>
      </c>
      <c r="G98" s="288">
        <f t="shared" si="4"/>
        <v>480</v>
      </c>
    </row>
    <row r="99" spans="1:7" s="2" customFormat="1">
      <c r="A99" s="266" t="s">
        <v>159</v>
      </c>
      <c r="B99" s="285">
        <v>1</v>
      </c>
      <c r="C99" s="285">
        <v>4</v>
      </c>
      <c r="D99" s="286" t="s">
        <v>263</v>
      </c>
      <c r="E99" s="287"/>
      <c r="F99" s="288">
        <f t="shared" si="4"/>
        <v>480</v>
      </c>
      <c r="G99" s="288">
        <f t="shared" si="4"/>
        <v>480</v>
      </c>
    </row>
    <row r="100" spans="1:7" s="2" customFormat="1" ht="26.4">
      <c r="A100" s="266" t="s">
        <v>268</v>
      </c>
      <c r="B100" s="285">
        <v>1</v>
      </c>
      <c r="C100" s="285">
        <v>4</v>
      </c>
      <c r="D100" s="286" t="s">
        <v>269</v>
      </c>
      <c r="E100" s="287"/>
      <c r="F100" s="288">
        <f t="shared" si="4"/>
        <v>480</v>
      </c>
      <c r="G100" s="288">
        <f t="shared" si="4"/>
        <v>480</v>
      </c>
    </row>
    <row r="101" spans="1:7" s="2" customFormat="1" ht="39.6">
      <c r="A101" s="266" t="s">
        <v>610</v>
      </c>
      <c r="B101" s="285">
        <v>1</v>
      </c>
      <c r="C101" s="285">
        <v>4</v>
      </c>
      <c r="D101" s="286" t="s">
        <v>270</v>
      </c>
      <c r="E101" s="287" t="s">
        <v>584</v>
      </c>
      <c r="F101" s="288">
        <f t="shared" si="4"/>
        <v>480</v>
      </c>
      <c r="G101" s="288">
        <f t="shared" si="4"/>
        <v>480</v>
      </c>
    </row>
    <row r="102" spans="1:7" s="2" customFormat="1">
      <c r="A102" s="266" t="s">
        <v>524</v>
      </c>
      <c r="B102" s="285">
        <v>1</v>
      </c>
      <c r="C102" s="285">
        <v>4</v>
      </c>
      <c r="D102" s="286" t="s">
        <v>270</v>
      </c>
      <c r="E102" s="287" t="s">
        <v>20</v>
      </c>
      <c r="F102" s="288">
        <f t="shared" si="4"/>
        <v>480</v>
      </c>
      <c r="G102" s="288">
        <f t="shared" si="4"/>
        <v>480</v>
      </c>
    </row>
    <row r="103" spans="1:7" s="9" customFormat="1">
      <c r="A103" s="266" t="s">
        <v>36</v>
      </c>
      <c r="B103" s="285">
        <v>1</v>
      </c>
      <c r="C103" s="285">
        <v>4</v>
      </c>
      <c r="D103" s="286" t="s">
        <v>270</v>
      </c>
      <c r="E103" s="287" t="s">
        <v>19</v>
      </c>
      <c r="F103" s="291">
        <v>480</v>
      </c>
      <c r="G103" s="291">
        <v>480</v>
      </c>
    </row>
    <row r="104" spans="1:7" s="2" customFormat="1" ht="26.4">
      <c r="A104" s="266" t="s">
        <v>219</v>
      </c>
      <c r="B104" s="285">
        <v>1</v>
      </c>
      <c r="C104" s="285">
        <v>4</v>
      </c>
      <c r="D104" s="286" t="s">
        <v>220</v>
      </c>
      <c r="E104" s="287" t="s">
        <v>584</v>
      </c>
      <c r="F104" s="288">
        <f t="shared" ref="F104:G107" si="5">F105</f>
        <v>50</v>
      </c>
      <c r="G104" s="288">
        <f t="shared" si="5"/>
        <v>50</v>
      </c>
    </row>
    <row r="105" spans="1:7" s="2" customFormat="1">
      <c r="A105" s="266" t="s">
        <v>221</v>
      </c>
      <c r="B105" s="285">
        <v>1</v>
      </c>
      <c r="C105" s="285">
        <v>4</v>
      </c>
      <c r="D105" s="286" t="s">
        <v>579</v>
      </c>
      <c r="E105" s="287" t="s">
        <v>584</v>
      </c>
      <c r="F105" s="288">
        <f t="shared" si="5"/>
        <v>50</v>
      </c>
      <c r="G105" s="288">
        <f t="shared" si="5"/>
        <v>50</v>
      </c>
    </row>
    <row r="106" spans="1:7" s="2" customFormat="1">
      <c r="A106" s="266" t="s">
        <v>222</v>
      </c>
      <c r="B106" s="285">
        <v>1</v>
      </c>
      <c r="C106" s="285">
        <v>4</v>
      </c>
      <c r="D106" s="286" t="s">
        <v>580</v>
      </c>
      <c r="E106" s="287"/>
      <c r="F106" s="288">
        <f t="shared" si="5"/>
        <v>50</v>
      </c>
      <c r="G106" s="288">
        <f t="shared" si="5"/>
        <v>50</v>
      </c>
    </row>
    <row r="107" spans="1:7" s="2" customFormat="1">
      <c r="A107" s="266" t="s">
        <v>524</v>
      </c>
      <c r="B107" s="285"/>
      <c r="C107" s="285"/>
      <c r="D107" s="286" t="s">
        <v>580</v>
      </c>
      <c r="E107" s="287">
        <v>200</v>
      </c>
      <c r="F107" s="288">
        <f t="shared" si="5"/>
        <v>50</v>
      </c>
      <c r="G107" s="288">
        <f t="shared" si="5"/>
        <v>50</v>
      </c>
    </row>
    <row r="108" spans="1:7" s="2" customFormat="1">
      <c r="A108" s="266" t="s">
        <v>36</v>
      </c>
      <c r="B108" s="285">
        <v>1</v>
      </c>
      <c r="C108" s="285">
        <v>4</v>
      </c>
      <c r="D108" s="286" t="s">
        <v>580</v>
      </c>
      <c r="E108" s="287">
        <v>240</v>
      </c>
      <c r="F108" s="290">
        <v>50</v>
      </c>
      <c r="G108" s="290">
        <v>50</v>
      </c>
    </row>
    <row r="109" spans="1:7" s="2" customFormat="1" ht="26.4">
      <c r="A109" s="274" t="s">
        <v>79</v>
      </c>
      <c r="B109" s="281">
        <v>1</v>
      </c>
      <c r="C109" s="281">
        <v>6</v>
      </c>
      <c r="D109" s="282" t="s">
        <v>584</v>
      </c>
      <c r="E109" s="283" t="s">
        <v>584</v>
      </c>
      <c r="F109" s="284">
        <f>F110+F120</f>
        <v>17276</v>
      </c>
      <c r="G109" s="284">
        <f>G110+G120</f>
        <v>17276</v>
      </c>
    </row>
    <row r="110" spans="1:7" s="2" customFormat="1">
      <c r="A110" s="275" t="s">
        <v>47</v>
      </c>
      <c r="B110" s="285">
        <v>1</v>
      </c>
      <c r="C110" s="285">
        <v>6</v>
      </c>
      <c r="D110" s="286" t="s">
        <v>206</v>
      </c>
      <c r="E110" s="287" t="s">
        <v>584</v>
      </c>
      <c r="F110" s="288">
        <f t="shared" ref="F110:G112" si="6">F111</f>
        <v>13429</v>
      </c>
      <c r="G110" s="288">
        <f t="shared" si="6"/>
        <v>13429</v>
      </c>
    </row>
    <row r="111" spans="1:7" s="9" customFormat="1" ht="16.5" customHeight="1">
      <c r="A111" s="275" t="s">
        <v>49</v>
      </c>
      <c r="B111" s="285">
        <v>1</v>
      </c>
      <c r="C111" s="285">
        <v>6</v>
      </c>
      <c r="D111" s="286" t="s">
        <v>216</v>
      </c>
      <c r="E111" s="287" t="s">
        <v>584</v>
      </c>
      <c r="F111" s="288">
        <f t="shared" si="6"/>
        <v>13429</v>
      </c>
      <c r="G111" s="288">
        <f t="shared" si="6"/>
        <v>13429</v>
      </c>
    </row>
    <row r="112" spans="1:7" s="2" customFormat="1" ht="26.4">
      <c r="A112" s="275" t="s">
        <v>223</v>
      </c>
      <c r="B112" s="285">
        <v>1</v>
      </c>
      <c r="C112" s="285">
        <v>6</v>
      </c>
      <c r="D112" s="286" t="s">
        <v>224</v>
      </c>
      <c r="E112" s="287" t="s">
        <v>584</v>
      </c>
      <c r="F112" s="288">
        <f t="shared" si="6"/>
        <v>13429</v>
      </c>
      <c r="G112" s="288">
        <f t="shared" si="6"/>
        <v>13429</v>
      </c>
    </row>
    <row r="113" spans="1:7" s="2" customFormat="1">
      <c r="A113" s="275" t="s">
        <v>39</v>
      </c>
      <c r="B113" s="285">
        <v>1</v>
      </c>
      <c r="C113" s="285">
        <v>6</v>
      </c>
      <c r="D113" s="286" t="s">
        <v>225</v>
      </c>
      <c r="E113" s="287" t="s">
        <v>584</v>
      </c>
      <c r="F113" s="288">
        <f>F114+F116+F118</f>
        <v>13429</v>
      </c>
      <c r="G113" s="288">
        <f>G114+G116+G118</f>
        <v>13429</v>
      </c>
    </row>
    <row r="114" spans="1:7" s="2" customFormat="1" ht="26.4">
      <c r="A114" s="275" t="s">
        <v>34</v>
      </c>
      <c r="B114" s="285">
        <v>1</v>
      </c>
      <c r="C114" s="285">
        <v>6</v>
      </c>
      <c r="D114" s="286" t="s">
        <v>225</v>
      </c>
      <c r="E114" s="287" t="s">
        <v>33</v>
      </c>
      <c r="F114" s="288">
        <f>F115</f>
        <v>12945.2</v>
      </c>
      <c r="G114" s="288">
        <f>G115</f>
        <v>12945.2</v>
      </c>
    </row>
    <row r="115" spans="1:7" s="2" customFormat="1" ht="18.75" customHeight="1">
      <c r="A115" s="275" t="s">
        <v>38</v>
      </c>
      <c r="B115" s="285">
        <v>1</v>
      </c>
      <c r="C115" s="285">
        <v>6</v>
      </c>
      <c r="D115" s="286" t="s">
        <v>225</v>
      </c>
      <c r="E115" s="287" t="s">
        <v>37</v>
      </c>
      <c r="F115" s="290">
        <v>12945.2</v>
      </c>
      <c r="G115" s="290">
        <v>12945.2</v>
      </c>
    </row>
    <row r="116" spans="1:7" s="2" customFormat="1" ht="18.75" customHeight="1">
      <c r="A116" s="275" t="s">
        <v>524</v>
      </c>
      <c r="B116" s="285">
        <v>1</v>
      </c>
      <c r="C116" s="285">
        <v>6</v>
      </c>
      <c r="D116" s="286" t="s">
        <v>225</v>
      </c>
      <c r="E116" s="287" t="s">
        <v>20</v>
      </c>
      <c r="F116" s="288">
        <f>F117</f>
        <v>480.9</v>
      </c>
      <c r="G116" s="288">
        <f>G117</f>
        <v>480.9</v>
      </c>
    </row>
    <row r="117" spans="1:7" s="2" customFormat="1" ht="18.75" customHeight="1">
      <c r="A117" s="275" t="s">
        <v>36</v>
      </c>
      <c r="B117" s="285">
        <v>1</v>
      </c>
      <c r="C117" s="285">
        <v>6</v>
      </c>
      <c r="D117" s="286" t="s">
        <v>225</v>
      </c>
      <c r="E117" s="287" t="s">
        <v>19</v>
      </c>
      <c r="F117" s="290">
        <v>480.9</v>
      </c>
      <c r="G117" s="290">
        <v>480.9</v>
      </c>
    </row>
    <row r="118" spans="1:7" s="9" customFormat="1">
      <c r="A118" s="275" t="s">
        <v>30</v>
      </c>
      <c r="B118" s="285">
        <v>1</v>
      </c>
      <c r="C118" s="285">
        <v>6</v>
      </c>
      <c r="D118" s="286" t="s">
        <v>225</v>
      </c>
      <c r="E118" s="287" t="s">
        <v>4</v>
      </c>
      <c r="F118" s="288">
        <f>F119</f>
        <v>2.9</v>
      </c>
      <c r="G118" s="288">
        <f>G119</f>
        <v>2.9</v>
      </c>
    </row>
    <row r="119" spans="1:7" s="2" customFormat="1">
      <c r="A119" s="275" t="s">
        <v>29</v>
      </c>
      <c r="B119" s="285">
        <v>1</v>
      </c>
      <c r="C119" s="285">
        <v>6</v>
      </c>
      <c r="D119" s="286" t="s">
        <v>225</v>
      </c>
      <c r="E119" s="287" t="s">
        <v>28</v>
      </c>
      <c r="F119" s="290">
        <v>2.9</v>
      </c>
      <c r="G119" s="290">
        <v>2.9</v>
      </c>
    </row>
    <row r="120" spans="1:7" s="2" customFormat="1">
      <c r="A120" s="275" t="s">
        <v>78</v>
      </c>
      <c r="B120" s="285">
        <v>1</v>
      </c>
      <c r="C120" s="285">
        <v>6</v>
      </c>
      <c r="D120" s="286" t="s">
        <v>226</v>
      </c>
      <c r="E120" s="287" t="s">
        <v>584</v>
      </c>
      <c r="F120" s="288">
        <f>F121+F124</f>
        <v>3847</v>
      </c>
      <c r="G120" s="288">
        <f>G121+G124</f>
        <v>3847</v>
      </c>
    </row>
    <row r="121" spans="1:7" s="2" customFormat="1">
      <c r="A121" s="275" t="s">
        <v>77</v>
      </c>
      <c r="B121" s="285">
        <v>1</v>
      </c>
      <c r="C121" s="285">
        <v>6</v>
      </c>
      <c r="D121" s="286" t="s">
        <v>227</v>
      </c>
      <c r="E121" s="287" t="s">
        <v>584</v>
      </c>
      <c r="F121" s="288">
        <f>F122</f>
        <v>1666.3</v>
      </c>
      <c r="G121" s="288">
        <f>G122</f>
        <v>1666.3</v>
      </c>
    </row>
    <row r="122" spans="1:7" s="9" customFormat="1" ht="26.4">
      <c r="A122" s="275" t="s">
        <v>34</v>
      </c>
      <c r="B122" s="285">
        <v>1</v>
      </c>
      <c r="C122" s="285">
        <v>6</v>
      </c>
      <c r="D122" s="286" t="s">
        <v>227</v>
      </c>
      <c r="E122" s="287" t="s">
        <v>33</v>
      </c>
      <c r="F122" s="288">
        <f>F123</f>
        <v>1666.3</v>
      </c>
      <c r="G122" s="288">
        <f>G123</f>
        <v>1666.3</v>
      </c>
    </row>
    <row r="123" spans="1:7" s="2" customFormat="1">
      <c r="A123" s="275" t="s">
        <v>38</v>
      </c>
      <c r="B123" s="285">
        <v>1</v>
      </c>
      <c r="C123" s="285">
        <v>6</v>
      </c>
      <c r="D123" s="286" t="s">
        <v>227</v>
      </c>
      <c r="E123" s="287" t="s">
        <v>37</v>
      </c>
      <c r="F123" s="290">
        <v>1666.3</v>
      </c>
      <c r="G123" s="290">
        <v>1666.3</v>
      </c>
    </row>
    <row r="124" spans="1:7" s="2" customFormat="1">
      <c r="A124" s="275" t="s">
        <v>76</v>
      </c>
      <c r="B124" s="285">
        <v>1</v>
      </c>
      <c r="C124" s="285">
        <v>6</v>
      </c>
      <c r="D124" s="286" t="s">
        <v>190</v>
      </c>
      <c r="E124" s="287" t="s">
        <v>584</v>
      </c>
      <c r="F124" s="288">
        <f>F125+F127</f>
        <v>2180.6999999999998</v>
      </c>
      <c r="G124" s="288">
        <f>G125+G127</f>
        <v>2180.6999999999998</v>
      </c>
    </row>
    <row r="125" spans="1:7" s="2" customFormat="1" ht="26.4">
      <c r="A125" s="275" t="s">
        <v>34</v>
      </c>
      <c r="B125" s="285">
        <v>1</v>
      </c>
      <c r="C125" s="285">
        <v>6</v>
      </c>
      <c r="D125" s="286" t="s">
        <v>190</v>
      </c>
      <c r="E125" s="287" t="s">
        <v>33</v>
      </c>
      <c r="F125" s="288">
        <f>F126</f>
        <v>1630.7</v>
      </c>
      <c r="G125" s="288">
        <f>G126</f>
        <v>1630.7</v>
      </c>
    </row>
    <row r="126" spans="1:7" s="2" customFormat="1">
      <c r="A126" s="275" t="s">
        <v>38</v>
      </c>
      <c r="B126" s="285">
        <v>1</v>
      </c>
      <c r="C126" s="285">
        <v>6</v>
      </c>
      <c r="D126" s="286" t="s">
        <v>190</v>
      </c>
      <c r="E126" s="287" t="s">
        <v>37</v>
      </c>
      <c r="F126" s="290">
        <v>1630.7</v>
      </c>
      <c r="G126" s="290">
        <v>1630.7</v>
      </c>
    </row>
    <row r="127" spans="1:7" s="2" customFormat="1">
      <c r="A127" s="275" t="s">
        <v>524</v>
      </c>
      <c r="B127" s="285">
        <v>1</v>
      </c>
      <c r="C127" s="285">
        <v>6</v>
      </c>
      <c r="D127" s="286" t="s">
        <v>190</v>
      </c>
      <c r="E127" s="287" t="s">
        <v>20</v>
      </c>
      <c r="F127" s="288">
        <f>F128</f>
        <v>550</v>
      </c>
      <c r="G127" s="288">
        <f>G128</f>
        <v>550</v>
      </c>
    </row>
    <row r="128" spans="1:7" s="2" customFormat="1">
      <c r="A128" s="275" t="s">
        <v>36</v>
      </c>
      <c r="B128" s="285">
        <v>1</v>
      </c>
      <c r="C128" s="285">
        <v>6</v>
      </c>
      <c r="D128" s="286" t="s">
        <v>190</v>
      </c>
      <c r="E128" s="287" t="s">
        <v>19</v>
      </c>
      <c r="F128" s="290">
        <v>550</v>
      </c>
      <c r="G128" s="290">
        <v>550</v>
      </c>
    </row>
    <row r="129" spans="1:7" s="2" customFormat="1">
      <c r="A129" s="267" t="s">
        <v>606</v>
      </c>
      <c r="B129" s="281">
        <v>1</v>
      </c>
      <c r="C129" s="281">
        <v>7</v>
      </c>
      <c r="D129" s="282"/>
      <c r="E129" s="283"/>
      <c r="F129" s="284">
        <f t="shared" ref="F129:G132" si="7">F130</f>
        <v>0</v>
      </c>
      <c r="G129" s="284">
        <f t="shared" si="7"/>
        <v>0</v>
      </c>
    </row>
    <row r="130" spans="1:7" s="2" customFormat="1">
      <c r="A130" s="266" t="s">
        <v>86</v>
      </c>
      <c r="B130" s="285">
        <v>1</v>
      </c>
      <c r="C130" s="285">
        <v>7</v>
      </c>
      <c r="D130" s="286" t="s">
        <v>258</v>
      </c>
      <c r="E130" s="287"/>
      <c r="F130" s="288">
        <f t="shared" si="7"/>
        <v>0</v>
      </c>
      <c r="G130" s="288">
        <f t="shared" si="7"/>
        <v>0</v>
      </c>
    </row>
    <row r="131" spans="1:7" s="2" customFormat="1">
      <c r="A131" s="266" t="s">
        <v>609</v>
      </c>
      <c r="B131" s="285">
        <v>1</v>
      </c>
      <c r="C131" s="285">
        <v>7</v>
      </c>
      <c r="D131" s="286" t="s">
        <v>607</v>
      </c>
      <c r="E131" s="287"/>
      <c r="F131" s="288">
        <f t="shared" si="7"/>
        <v>0</v>
      </c>
      <c r="G131" s="288">
        <f t="shared" si="7"/>
        <v>0</v>
      </c>
    </row>
    <row r="132" spans="1:7" s="2" customFormat="1">
      <c r="A132" s="266" t="s">
        <v>30</v>
      </c>
      <c r="B132" s="285">
        <v>1</v>
      </c>
      <c r="C132" s="285">
        <v>7</v>
      </c>
      <c r="D132" s="286" t="s">
        <v>607</v>
      </c>
      <c r="E132" s="287">
        <v>800</v>
      </c>
      <c r="F132" s="288">
        <f t="shared" si="7"/>
        <v>0</v>
      </c>
      <c r="G132" s="288">
        <f t="shared" si="7"/>
        <v>0</v>
      </c>
    </row>
    <row r="133" spans="1:7" s="2" customFormat="1">
      <c r="A133" s="266" t="s">
        <v>608</v>
      </c>
      <c r="B133" s="285">
        <v>1</v>
      </c>
      <c r="C133" s="285">
        <v>7</v>
      </c>
      <c r="D133" s="286" t="s">
        <v>607</v>
      </c>
      <c r="E133" s="287">
        <v>880</v>
      </c>
      <c r="F133" s="290">
        <v>0</v>
      </c>
      <c r="G133" s="290">
        <v>0</v>
      </c>
    </row>
    <row r="134" spans="1:7" s="2" customFormat="1">
      <c r="A134" s="274" t="s">
        <v>153</v>
      </c>
      <c r="B134" s="281">
        <v>1</v>
      </c>
      <c r="C134" s="281">
        <v>11</v>
      </c>
      <c r="D134" s="282" t="s">
        <v>584</v>
      </c>
      <c r="E134" s="283" t="s">
        <v>584</v>
      </c>
      <c r="F134" s="284">
        <f>F135+F141</f>
        <v>1500</v>
      </c>
      <c r="G134" s="284">
        <f>G135+G141</f>
        <v>1500</v>
      </c>
    </row>
    <row r="135" spans="1:7" s="2" customFormat="1">
      <c r="A135" s="275" t="s">
        <v>47</v>
      </c>
      <c r="B135" s="285">
        <v>1</v>
      </c>
      <c r="C135" s="285">
        <v>11</v>
      </c>
      <c r="D135" s="286" t="s">
        <v>206</v>
      </c>
      <c r="E135" s="287" t="s">
        <v>584</v>
      </c>
      <c r="F135" s="288">
        <f t="shared" ref="F135:G139" si="8">F136</f>
        <v>500</v>
      </c>
      <c r="G135" s="288">
        <f t="shared" si="8"/>
        <v>500</v>
      </c>
    </row>
    <row r="136" spans="1:7" s="9" customFormat="1">
      <c r="A136" s="275" t="s">
        <v>49</v>
      </c>
      <c r="B136" s="285">
        <v>1</v>
      </c>
      <c r="C136" s="285">
        <v>11</v>
      </c>
      <c r="D136" s="286" t="s">
        <v>216</v>
      </c>
      <c r="E136" s="287" t="s">
        <v>584</v>
      </c>
      <c r="F136" s="288">
        <f t="shared" si="8"/>
        <v>500</v>
      </c>
      <c r="G136" s="288">
        <f t="shared" si="8"/>
        <v>500</v>
      </c>
    </row>
    <row r="137" spans="1:7" s="2" customFormat="1">
      <c r="A137" s="275" t="s">
        <v>525</v>
      </c>
      <c r="B137" s="285">
        <v>1</v>
      </c>
      <c r="C137" s="285">
        <v>11</v>
      </c>
      <c r="D137" s="286" t="s">
        <v>217</v>
      </c>
      <c r="E137" s="287" t="s">
        <v>584</v>
      </c>
      <c r="F137" s="288">
        <f t="shared" si="8"/>
        <v>500</v>
      </c>
      <c r="G137" s="288">
        <f t="shared" si="8"/>
        <v>500</v>
      </c>
    </row>
    <row r="138" spans="1:7" s="2" customFormat="1">
      <c r="A138" s="275" t="s">
        <v>526</v>
      </c>
      <c r="B138" s="285">
        <v>1</v>
      </c>
      <c r="C138" s="285">
        <v>11</v>
      </c>
      <c r="D138" s="286" t="s">
        <v>228</v>
      </c>
      <c r="E138" s="287" t="s">
        <v>584</v>
      </c>
      <c r="F138" s="288">
        <f t="shared" si="8"/>
        <v>500</v>
      </c>
      <c r="G138" s="288">
        <f t="shared" si="8"/>
        <v>500</v>
      </c>
    </row>
    <row r="139" spans="1:7" s="2" customFormat="1">
      <c r="A139" s="275" t="s">
        <v>30</v>
      </c>
      <c r="B139" s="285">
        <v>1</v>
      </c>
      <c r="C139" s="285">
        <v>11</v>
      </c>
      <c r="D139" s="286" t="s">
        <v>228</v>
      </c>
      <c r="E139" s="287" t="s">
        <v>4</v>
      </c>
      <c r="F139" s="288">
        <f t="shared" si="8"/>
        <v>500</v>
      </c>
      <c r="G139" s="288">
        <f t="shared" si="8"/>
        <v>500</v>
      </c>
    </row>
    <row r="140" spans="1:7" s="2" customFormat="1">
      <c r="A140" s="275" t="s">
        <v>88</v>
      </c>
      <c r="B140" s="285">
        <v>1</v>
      </c>
      <c r="C140" s="285">
        <v>11</v>
      </c>
      <c r="D140" s="286" t="s">
        <v>228</v>
      </c>
      <c r="E140" s="287" t="s">
        <v>87</v>
      </c>
      <c r="F140" s="290">
        <v>500</v>
      </c>
      <c r="G140" s="290">
        <v>500</v>
      </c>
    </row>
    <row r="141" spans="1:7" s="2" customFormat="1">
      <c r="A141" s="275" t="s">
        <v>58</v>
      </c>
      <c r="B141" s="285">
        <v>1</v>
      </c>
      <c r="C141" s="285">
        <v>11</v>
      </c>
      <c r="D141" s="286" t="s">
        <v>229</v>
      </c>
      <c r="E141" s="287" t="s">
        <v>584</v>
      </c>
      <c r="F141" s="288">
        <f t="shared" ref="F141:G145" si="9">F142</f>
        <v>1000</v>
      </c>
      <c r="G141" s="288">
        <f t="shared" si="9"/>
        <v>1000</v>
      </c>
    </row>
    <row r="142" spans="1:7" s="9" customFormat="1" ht="26.4">
      <c r="A142" s="275" t="s">
        <v>586</v>
      </c>
      <c r="B142" s="285">
        <v>1</v>
      </c>
      <c r="C142" s="285">
        <v>11</v>
      </c>
      <c r="D142" s="286" t="s">
        <v>230</v>
      </c>
      <c r="E142" s="287" t="s">
        <v>584</v>
      </c>
      <c r="F142" s="288">
        <f t="shared" si="9"/>
        <v>1000</v>
      </c>
      <c r="G142" s="288">
        <f t="shared" si="9"/>
        <v>1000</v>
      </c>
    </row>
    <row r="143" spans="1:7" s="2" customFormat="1">
      <c r="A143" s="275" t="s">
        <v>231</v>
      </c>
      <c r="B143" s="285">
        <v>1</v>
      </c>
      <c r="C143" s="285">
        <v>11</v>
      </c>
      <c r="D143" s="286" t="s">
        <v>232</v>
      </c>
      <c r="E143" s="287" t="s">
        <v>584</v>
      </c>
      <c r="F143" s="288">
        <f t="shared" si="9"/>
        <v>1000</v>
      </c>
      <c r="G143" s="288">
        <f t="shared" si="9"/>
        <v>1000</v>
      </c>
    </row>
    <row r="144" spans="1:7" s="2" customFormat="1" ht="26.4">
      <c r="A144" s="275" t="s">
        <v>944</v>
      </c>
      <c r="B144" s="285">
        <v>1</v>
      </c>
      <c r="C144" s="285">
        <v>11</v>
      </c>
      <c r="D144" s="286" t="s">
        <v>233</v>
      </c>
      <c r="E144" s="287" t="s">
        <v>584</v>
      </c>
      <c r="F144" s="288">
        <f t="shared" si="9"/>
        <v>1000</v>
      </c>
      <c r="G144" s="288">
        <f t="shared" si="9"/>
        <v>1000</v>
      </c>
    </row>
    <row r="145" spans="1:7" s="2" customFormat="1">
      <c r="A145" s="275" t="s">
        <v>30</v>
      </c>
      <c r="B145" s="285">
        <v>1</v>
      </c>
      <c r="C145" s="285">
        <v>11</v>
      </c>
      <c r="D145" s="286" t="s">
        <v>233</v>
      </c>
      <c r="E145" s="287" t="s">
        <v>4</v>
      </c>
      <c r="F145" s="288">
        <f t="shared" si="9"/>
        <v>1000</v>
      </c>
      <c r="G145" s="288">
        <f t="shared" si="9"/>
        <v>1000</v>
      </c>
    </row>
    <row r="146" spans="1:7" s="2" customFormat="1">
      <c r="A146" s="275" t="s">
        <v>88</v>
      </c>
      <c r="B146" s="285">
        <v>1</v>
      </c>
      <c r="C146" s="285">
        <v>11</v>
      </c>
      <c r="D146" s="286" t="s">
        <v>233</v>
      </c>
      <c r="E146" s="287" t="s">
        <v>87</v>
      </c>
      <c r="F146" s="290">
        <v>1000</v>
      </c>
      <c r="G146" s="290">
        <v>1000</v>
      </c>
    </row>
    <row r="147" spans="1:7" s="2" customFormat="1">
      <c r="A147" s="274" t="s">
        <v>89</v>
      </c>
      <c r="B147" s="281">
        <v>1</v>
      </c>
      <c r="C147" s="281">
        <v>13</v>
      </c>
      <c r="D147" s="282" t="s">
        <v>584</v>
      </c>
      <c r="E147" s="283" t="s">
        <v>584</v>
      </c>
      <c r="F147" s="284">
        <f>F148+F154+F163+F172+F212</f>
        <v>98877.8</v>
      </c>
      <c r="G147" s="284">
        <f>G148+G154+G163+G172+G212</f>
        <v>98877.8</v>
      </c>
    </row>
    <row r="148" spans="1:7" s="2" customFormat="1">
      <c r="A148" s="266" t="s">
        <v>587</v>
      </c>
      <c r="B148" s="285">
        <v>1</v>
      </c>
      <c r="C148" s="285">
        <v>13</v>
      </c>
      <c r="D148" s="286" t="s">
        <v>469</v>
      </c>
      <c r="E148" s="287"/>
      <c r="F148" s="288">
        <f t="shared" ref="F148:G152" si="10">F149</f>
        <v>2500</v>
      </c>
      <c r="G148" s="288">
        <f t="shared" si="10"/>
        <v>2500</v>
      </c>
    </row>
    <row r="149" spans="1:7" s="2" customFormat="1" ht="26.4">
      <c r="A149" s="268" t="s">
        <v>663</v>
      </c>
      <c r="B149" s="285">
        <v>1</v>
      </c>
      <c r="C149" s="285">
        <v>13</v>
      </c>
      <c r="D149" s="286" t="s">
        <v>660</v>
      </c>
      <c r="E149" s="287"/>
      <c r="F149" s="288">
        <f t="shared" si="10"/>
        <v>2500</v>
      </c>
      <c r="G149" s="288">
        <f t="shared" si="10"/>
        <v>2500</v>
      </c>
    </row>
    <row r="150" spans="1:7" s="2" customFormat="1" ht="26.4">
      <c r="A150" s="268" t="s">
        <v>664</v>
      </c>
      <c r="B150" s="285">
        <v>1</v>
      </c>
      <c r="C150" s="285">
        <v>13</v>
      </c>
      <c r="D150" s="286" t="s">
        <v>661</v>
      </c>
      <c r="E150" s="287"/>
      <c r="F150" s="288">
        <f t="shared" si="10"/>
        <v>2500</v>
      </c>
      <c r="G150" s="288">
        <f t="shared" si="10"/>
        <v>2500</v>
      </c>
    </row>
    <row r="151" spans="1:7" s="2" customFormat="1" ht="26.4">
      <c r="A151" s="268" t="s">
        <v>665</v>
      </c>
      <c r="B151" s="285">
        <v>1</v>
      </c>
      <c r="C151" s="285">
        <v>13</v>
      </c>
      <c r="D151" s="286" t="s">
        <v>662</v>
      </c>
      <c r="E151" s="287"/>
      <c r="F151" s="288">
        <f t="shared" si="10"/>
        <v>2500</v>
      </c>
      <c r="G151" s="288">
        <f t="shared" si="10"/>
        <v>2500</v>
      </c>
    </row>
    <row r="152" spans="1:7" s="2" customFormat="1">
      <c r="A152" s="268" t="s">
        <v>85</v>
      </c>
      <c r="B152" s="285">
        <v>1</v>
      </c>
      <c r="C152" s="285">
        <v>13</v>
      </c>
      <c r="D152" s="286" t="s">
        <v>662</v>
      </c>
      <c r="E152" s="287">
        <v>400</v>
      </c>
      <c r="F152" s="288">
        <f t="shared" si="10"/>
        <v>2500</v>
      </c>
      <c r="G152" s="288">
        <f t="shared" si="10"/>
        <v>2500</v>
      </c>
    </row>
    <row r="153" spans="1:7" s="2" customFormat="1">
      <c r="A153" s="268" t="s">
        <v>83</v>
      </c>
      <c r="B153" s="285">
        <v>1</v>
      </c>
      <c r="C153" s="285">
        <v>13</v>
      </c>
      <c r="D153" s="286" t="s">
        <v>662</v>
      </c>
      <c r="E153" s="287">
        <v>410</v>
      </c>
      <c r="F153" s="290">
        <v>2500</v>
      </c>
      <c r="G153" s="290">
        <v>2500</v>
      </c>
    </row>
    <row r="154" spans="1:7" s="2" customFormat="1" ht="26.4">
      <c r="A154" s="275" t="s">
        <v>44</v>
      </c>
      <c r="B154" s="285">
        <v>1</v>
      </c>
      <c r="C154" s="285">
        <v>13</v>
      </c>
      <c r="D154" s="286" t="s">
        <v>191</v>
      </c>
      <c r="E154" s="287" t="s">
        <v>584</v>
      </c>
      <c r="F154" s="288">
        <f>F155</f>
        <v>1000</v>
      </c>
      <c r="G154" s="288">
        <f>G155</f>
        <v>1000</v>
      </c>
    </row>
    <row r="155" spans="1:7" s="9" customFormat="1">
      <c r="A155" s="275" t="s">
        <v>65</v>
      </c>
      <c r="B155" s="285">
        <v>1</v>
      </c>
      <c r="C155" s="285">
        <v>13</v>
      </c>
      <c r="D155" s="286" t="s">
        <v>192</v>
      </c>
      <c r="E155" s="287" t="s">
        <v>584</v>
      </c>
      <c r="F155" s="288">
        <f>F156</f>
        <v>1000</v>
      </c>
      <c r="G155" s="288">
        <f>G156</f>
        <v>1000</v>
      </c>
    </row>
    <row r="156" spans="1:7" s="2" customFormat="1" ht="39.6">
      <c r="A156" s="275" t="s">
        <v>193</v>
      </c>
      <c r="B156" s="285">
        <v>1</v>
      </c>
      <c r="C156" s="285">
        <v>13</v>
      </c>
      <c r="D156" s="286" t="s">
        <v>194</v>
      </c>
      <c r="E156" s="287" t="s">
        <v>584</v>
      </c>
      <c r="F156" s="288">
        <f>F157+F160</f>
        <v>1000</v>
      </c>
      <c r="G156" s="288">
        <f>G157+G160</f>
        <v>1000</v>
      </c>
    </row>
    <row r="157" spans="1:7" s="2" customFormat="1">
      <c r="A157" s="275" t="s">
        <v>234</v>
      </c>
      <c r="B157" s="285">
        <v>1</v>
      </c>
      <c r="C157" s="285">
        <v>13</v>
      </c>
      <c r="D157" s="286" t="s">
        <v>195</v>
      </c>
      <c r="E157" s="287" t="s">
        <v>584</v>
      </c>
      <c r="F157" s="288">
        <f>F158</f>
        <v>500</v>
      </c>
      <c r="G157" s="288">
        <f>G158</f>
        <v>500</v>
      </c>
    </row>
    <row r="158" spans="1:7" s="2" customFormat="1">
      <c r="A158" s="275" t="s">
        <v>524</v>
      </c>
      <c r="B158" s="285">
        <v>1</v>
      </c>
      <c r="C158" s="285">
        <v>13</v>
      </c>
      <c r="D158" s="286" t="s">
        <v>195</v>
      </c>
      <c r="E158" s="287" t="s">
        <v>20</v>
      </c>
      <c r="F158" s="288">
        <f>F159</f>
        <v>500</v>
      </c>
      <c r="G158" s="288">
        <f>G159</f>
        <v>500</v>
      </c>
    </row>
    <row r="159" spans="1:7" s="2" customFormat="1">
      <c r="A159" s="275" t="s">
        <v>36</v>
      </c>
      <c r="B159" s="285">
        <v>1</v>
      </c>
      <c r="C159" s="285">
        <v>13</v>
      </c>
      <c r="D159" s="286" t="s">
        <v>195</v>
      </c>
      <c r="E159" s="287" t="s">
        <v>19</v>
      </c>
      <c r="F159" s="290">
        <v>500</v>
      </c>
      <c r="G159" s="290">
        <v>500</v>
      </c>
    </row>
    <row r="160" spans="1:7" s="2" customFormat="1">
      <c r="A160" s="266" t="s">
        <v>712</v>
      </c>
      <c r="B160" s="285">
        <v>1</v>
      </c>
      <c r="C160" s="285">
        <v>13</v>
      </c>
      <c r="D160" s="286" t="s">
        <v>945</v>
      </c>
      <c r="E160" s="287"/>
      <c r="F160" s="288">
        <f>F161</f>
        <v>500</v>
      </c>
      <c r="G160" s="288">
        <f>G161</f>
        <v>500</v>
      </c>
    </row>
    <row r="161" spans="1:7" s="2" customFormat="1">
      <c r="A161" s="266" t="s">
        <v>524</v>
      </c>
      <c r="B161" s="285">
        <v>1</v>
      </c>
      <c r="C161" s="285">
        <v>13</v>
      </c>
      <c r="D161" s="286" t="s">
        <v>945</v>
      </c>
      <c r="E161" s="287">
        <v>200</v>
      </c>
      <c r="F161" s="288">
        <f>F162</f>
        <v>500</v>
      </c>
      <c r="G161" s="288">
        <f>G162</f>
        <v>500</v>
      </c>
    </row>
    <row r="162" spans="1:7" s="2" customFormat="1">
      <c r="A162" s="266" t="s">
        <v>36</v>
      </c>
      <c r="B162" s="285">
        <v>1</v>
      </c>
      <c r="C162" s="285">
        <v>13</v>
      </c>
      <c r="D162" s="286" t="s">
        <v>945</v>
      </c>
      <c r="E162" s="287">
        <v>240</v>
      </c>
      <c r="F162" s="290">
        <v>500</v>
      </c>
      <c r="G162" s="290">
        <v>500</v>
      </c>
    </row>
    <row r="163" spans="1:7" s="2" customFormat="1">
      <c r="A163" s="275" t="s">
        <v>163</v>
      </c>
      <c r="B163" s="285">
        <v>1</v>
      </c>
      <c r="C163" s="285">
        <v>13</v>
      </c>
      <c r="D163" s="286" t="s">
        <v>235</v>
      </c>
      <c r="E163" s="287" t="s">
        <v>584</v>
      </c>
      <c r="F163" s="288">
        <f>F164</f>
        <v>4085</v>
      </c>
      <c r="G163" s="288">
        <f>G164</f>
        <v>4085</v>
      </c>
    </row>
    <row r="164" spans="1:7" s="9" customFormat="1">
      <c r="A164" s="275" t="s">
        <v>236</v>
      </c>
      <c r="B164" s="285">
        <v>1</v>
      </c>
      <c r="C164" s="285">
        <v>13</v>
      </c>
      <c r="D164" s="286" t="s">
        <v>237</v>
      </c>
      <c r="E164" s="287" t="s">
        <v>584</v>
      </c>
      <c r="F164" s="288">
        <f>F165</f>
        <v>4085</v>
      </c>
      <c r="G164" s="288">
        <f>G165</f>
        <v>4085</v>
      </c>
    </row>
    <row r="165" spans="1:7" s="2" customFormat="1">
      <c r="A165" s="275" t="s">
        <v>984</v>
      </c>
      <c r="B165" s="285">
        <v>1</v>
      </c>
      <c r="C165" s="285">
        <v>13</v>
      </c>
      <c r="D165" s="286" t="s">
        <v>238</v>
      </c>
      <c r="E165" s="287" t="s">
        <v>584</v>
      </c>
      <c r="F165" s="288">
        <f>F166+F169</f>
        <v>4085</v>
      </c>
      <c r="G165" s="288">
        <f>G166+G169</f>
        <v>4085</v>
      </c>
    </row>
    <row r="166" spans="1:7" s="2" customFormat="1">
      <c r="A166" s="275" t="s">
        <v>503</v>
      </c>
      <c r="B166" s="285">
        <v>1</v>
      </c>
      <c r="C166" s="285">
        <v>13</v>
      </c>
      <c r="D166" s="286" t="s">
        <v>239</v>
      </c>
      <c r="E166" s="287" t="s">
        <v>584</v>
      </c>
      <c r="F166" s="288">
        <f>F167</f>
        <v>3485</v>
      </c>
      <c r="G166" s="288">
        <f>G167</f>
        <v>3485</v>
      </c>
    </row>
    <row r="167" spans="1:7" s="9" customFormat="1" ht="26.4">
      <c r="A167" s="275" t="s">
        <v>34</v>
      </c>
      <c r="B167" s="285">
        <v>1</v>
      </c>
      <c r="C167" s="285">
        <v>13</v>
      </c>
      <c r="D167" s="286" t="s">
        <v>239</v>
      </c>
      <c r="E167" s="287" t="s">
        <v>33</v>
      </c>
      <c r="F167" s="288">
        <f>F168</f>
        <v>3485</v>
      </c>
      <c r="G167" s="288">
        <f>G168</f>
        <v>3485</v>
      </c>
    </row>
    <row r="168" spans="1:7" s="2" customFormat="1">
      <c r="A168" s="275" t="s">
        <v>32</v>
      </c>
      <c r="B168" s="285">
        <v>1</v>
      </c>
      <c r="C168" s="285">
        <v>13</v>
      </c>
      <c r="D168" s="286" t="s">
        <v>239</v>
      </c>
      <c r="E168" s="287" t="s">
        <v>31</v>
      </c>
      <c r="F168" s="290">
        <v>3485</v>
      </c>
      <c r="G168" s="290">
        <v>3485</v>
      </c>
    </row>
    <row r="169" spans="1:7" s="2" customFormat="1">
      <c r="A169" s="275" t="s">
        <v>35</v>
      </c>
      <c r="B169" s="285">
        <v>1</v>
      </c>
      <c r="C169" s="285">
        <v>13</v>
      </c>
      <c r="D169" s="286" t="s">
        <v>240</v>
      </c>
      <c r="E169" s="287" t="s">
        <v>584</v>
      </c>
      <c r="F169" s="288">
        <f>F170</f>
        <v>600</v>
      </c>
      <c r="G169" s="288">
        <f>G170</f>
        <v>600</v>
      </c>
    </row>
    <row r="170" spans="1:7" s="2" customFormat="1">
      <c r="A170" s="275" t="s">
        <v>524</v>
      </c>
      <c r="B170" s="285">
        <v>1</v>
      </c>
      <c r="C170" s="285">
        <v>13</v>
      </c>
      <c r="D170" s="286" t="s">
        <v>240</v>
      </c>
      <c r="E170" s="287" t="s">
        <v>20</v>
      </c>
      <c r="F170" s="288">
        <f>F171</f>
        <v>600</v>
      </c>
      <c r="G170" s="288">
        <f>G171</f>
        <v>600</v>
      </c>
    </row>
    <row r="171" spans="1:7" s="9" customFormat="1">
      <c r="A171" s="275" t="s">
        <v>36</v>
      </c>
      <c r="B171" s="285">
        <v>1</v>
      </c>
      <c r="C171" s="285">
        <v>13</v>
      </c>
      <c r="D171" s="286" t="s">
        <v>240</v>
      </c>
      <c r="E171" s="287" t="s">
        <v>19</v>
      </c>
      <c r="F171" s="291">
        <v>600</v>
      </c>
      <c r="G171" s="291">
        <v>600</v>
      </c>
    </row>
    <row r="172" spans="1:7" s="2" customFormat="1">
      <c r="A172" s="275" t="s">
        <v>47</v>
      </c>
      <c r="B172" s="285">
        <v>1</v>
      </c>
      <c r="C172" s="285">
        <v>13</v>
      </c>
      <c r="D172" s="286" t="s">
        <v>206</v>
      </c>
      <c r="E172" s="287" t="s">
        <v>584</v>
      </c>
      <c r="F172" s="288">
        <f>F173+F183+F194</f>
        <v>88992.8</v>
      </c>
      <c r="G172" s="288">
        <f>G173+G183+G194</f>
        <v>88992.8</v>
      </c>
    </row>
    <row r="173" spans="1:7" s="2" customFormat="1" ht="39.6">
      <c r="A173" s="275" t="s">
        <v>542</v>
      </c>
      <c r="B173" s="285">
        <v>1</v>
      </c>
      <c r="C173" s="285">
        <v>13</v>
      </c>
      <c r="D173" s="286" t="s">
        <v>241</v>
      </c>
      <c r="E173" s="287" t="s">
        <v>584</v>
      </c>
      <c r="F173" s="288">
        <f>F174</f>
        <v>40736.5</v>
      </c>
      <c r="G173" s="288">
        <f>G174</f>
        <v>40736.5</v>
      </c>
    </row>
    <row r="174" spans="1:7" s="9" customFormat="1" ht="39.6">
      <c r="A174" s="275" t="s">
        <v>242</v>
      </c>
      <c r="B174" s="285">
        <v>1</v>
      </c>
      <c r="C174" s="285">
        <v>13</v>
      </c>
      <c r="D174" s="286" t="s">
        <v>243</v>
      </c>
      <c r="E174" s="287" t="s">
        <v>584</v>
      </c>
      <c r="F174" s="288">
        <f>F175+F178</f>
        <v>40736.5</v>
      </c>
      <c r="G174" s="288">
        <f>G175+G178</f>
        <v>40736.5</v>
      </c>
    </row>
    <row r="175" spans="1:7" s="2" customFormat="1">
      <c r="A175" s="275" t="s">
        <v>503</v>
      </c>
      <c r="B175" s="285">
        <v>1</v>
      </c>
      <c r="C175" s="285">
        <v>13</v>
      </c>
      <c r="D175" s="286" t="s">
        <v>244</v>
      </c>
      <c r="E175" s="287" t="s">
        <v>584</v>
      </c>
      <c r="F175" s="288">
        <f>F176</f>
        <v>32227.5</v>
      </c>
      <c r="G175" s="288">
        <f>G176</f>
        <v>32227.5</v>
      </c>
    </row>
    <row r="176" spans="1:7" s="2" customFormat="1" ht="26.4">
      <c r="A176" s="275" t="s">
        <v>34</v>
      </c>
      <c r="B176" s="285">
        <v>1</v>
      </c>
      <c r="C176" s="285">
        <v>13</v>
      </c>
      <c r="D176" s="286" t="s">
        <v>244</v>
      </c>
      <c r="E176" s="287" t="s">
        <v>33</v>
      </c>
      <c r="F176" s="288">
        <f>F177</f>
        <v>32227.5</v>
      </c>
      <c r="G176" s="288">
        <f>G177</f>
        <v>32227.5</v>
      </c>
    </row>
    <row r="177" spans="1:7" s="2" customFormat="1">
      <c r="A177" s="275" t="s">
        <v>32</v>
      </c>
      <c r="B177" s="285">
        <v>1</v>
      </c>
      <c r="C177" s="285">
        <v>13</v>
      </c>
      <c r="D177" s="286" t="s">
        <v>244</v>
      </c>
      <c r="E177" s="287" t="s">
        <v>31</v>
      </c>
      <c r="F177" s="290">
        <v>32227.5</v>
      </c>
      <c r="G177" s="290">
        <v>32227.5</v>
      </c>
    </row>
    <row r="178" spans="1:7" s="2" customFormat="1">
      <c r="A178" s="275" t="s">
        <v>35</v>
      </c>
      <c r="B178" s="285">
        <v>1</v>
      </c>
      <c r="C178" s="285">
        <v>13</v>
      </c>
      <c r="D178" s="286" t="s">
        <v>245</v>
      </c>
      <c r="E178" s="287" t="s">
        <v>584</v>
      </c>
      <c r="F178" s="288">
        <f>F179+F181</f>
        <v>8509</v>
      </c>
      <c r="G178" s="288">
        <f>G179+G181</f>
        <v>8509</v>
      </c>
    </row>
    <row r="179" spans="1:7" s="9" customFormat="1">
      <c r="A179" s="275" t="s">
        <v>524</v>
      </c>
      <c r="B179" s="285">
        <v>1</v>
      </c>
      <c r="C179" s="285">
        <v>13</v>
      </c>
      <c r="D179" s="286" t="s">
        <v>245</v>
      </c>
      <c r="E179" s="287" t="s">
        <v>20</v>
      </c>
      <c r="F179" s="288">
        <f>F180</f>
        <v>8258</v>
      </c>
      <c r="G179" s="288">
        <f>G180</f>
        <v>8258</v>
      </c>
    </row>
    <row r="180" spans="1:7" s="2" customFormat="1">
      <c r="A180" s="275" t="s">
        <v>36</v>
      </c>
      <c r="B180" s="285">
        <v>1</v>
      </c>
      <c r="C180" s="285">
        <v>13</v>
      </c>
      <c r="D180" s="286" t="s">
        <v>245</v>
      </c>
      <c r="E180" s="287" t="s">
        <v>19</v>
      </c>
      <c r="F180" s="290">
        <v>8258</v>
      </c>
      <c r="G180" s="290">
        <v>8258</v>
      </c>
    </row>
    <row r="181" spans="1:7" s="2" customFormat="1">
      <c r="A181" s="275" t="s">
        <v>30</v>
      </c>
      <c r="B181" s="285">
        <v>1</v>
      </c>
      <c r="C181" s="285">
        <v>13</v>
      </c>
      <c r="D181" s="286" t="s">
        <v>245</v>
      </c>
      <c r="E181" s="287" t="s">
        <v>4</v>
      </c>
      <c r="F181" s="288">
        <f>F182</f>
        <v>251</v>
      </c>
      <c r="G181" s="288">
        <f>G182</f>
        <v>251</v>
      </c>
    </row>
    <row r="182" spans="1:7" s="9" customFormat="1">
      <c r="A182" s="275" t="s">
        <v>29</v>
      </c>
      <c r="B182" s="285">
        <v>1</v>
      </c>
      <c r="C182" s="285">
        <v>13</v>
      </c>
      <c r="D182" s="286" t="s">
        <v>245</v>
      </c>
      <c r="E182" s="287" t="s">
        <v>28</v>
      </c>
      <c r="F182" s="291">
        <v>251</v>
      </c>
      <c r="G182" s="291">
        <v>251</v>
      </c>
    </row>
    <row r="183" spans="1:7" s="2" customFormat="1" ht="26.4">
      <c r="A183" s="275" t="s">
        <v>144</v>
      </c>
      <c r="B183" s="285">
        <v>1</v>
      </c>
      <c r="C183" s="285">
        <v>13</v>
      </c>
      <c r="D183" s="286" t="s">
        <v>246</v>
      </c>
      <c r="E183" s="287" t="s">
        <v>584</v>
      </c>
      <c r="F183" s="288">
        <f>F184</f>
        <v>2000</v>
      </c>
      <c r="G183" s="288">
        <f>G184</f>
        <v>2000</v>
      </c>
    </row>
    <row r="184" spans="1:7" s="9" customFormat="1">
      <c r="A184" s="275" t="s">
        <v>585</v>
      </c>
      <c r="B184" s="285">
        <v>1</v>
      </c>
      <c r="C184" s="285">
        <v>13</v>
      </c>
      <c r="D184" s="286" t="s">
        <v>249</v>
      </c>
      <c r="E184" s="287" t="s">
        <v>584</v>
      </c>
      <c r="F184" s="288">
        <f>F185+F188+F191</f>
        <v>2000</v>
      </c>
      <c r="G184" s="288">
        <f>G185+G188+G191</f>
        <v>2000</v>
      </c>
    </row>
    <row r="185" spans="1:7" s="2" customFormat="1">
      <c r="A185" s="275" t="s">
        <v>145</v>
      </c>
      <c r="B185" s="285">
        <v>1</v>
      </c>
      <c r="C185" s="285">
        <v>13</v>
      </c>
      <c r="D185" s="286" t="s">
        <v>505</v>
      </c>
      <c r="E185" s="287" t="s">
        <v>584</v>
      </c>
      <c r="F185" s="288">
        <f>F186</f>
        <v>300</v>
      </c>
      <c r="G185" s="288">
        <f>G186</f>
        <v>300</v>
      </c>
    </row>
    <row r="186" spans="1:7" s="2" customFormat="1">
      <c r="A186" s="275" t="s">
        <v>524</v>
      </c>
      <c r="B186" s="285">
        <v>1</v>
      </c>
      <c r="C186" s="285">
        <v>13</v>
      </c>
      <c r="D186" s="286" t="s">
        <v>505</v>
      </c>
      <c r="E186" s="287" t="s">
        <v>20</v>
      </c>
      <c r="F186" s="288">
        <f>F187</f>
        <v>300</v>
      </c>
      <c r="G186" s="288">
        <f>G187</f>
        <v>300</v>
      </c>
    </row>
    <row r="187" spans="1:7" s="2" customFormat="1">
      <c r="A187" s="275" t="s">
        <v>36</v>
      </c>
      <c r="B187" s="285">
        <v>1</v>
      </c>
      <c r="C187" s="285">
        <v>13</v>
      </c>
      <c r="D187" s="286" t="s">
        <v>505</v>
      </c>
      <c r="E187" s="287" t="s">
        <v>19</v>
      </c>
      <c r="F187" s="290">
        <v>300</v>
      </c>
      <c r="G187" s="290">
        <v>300</v>
      </c>
    </row>
    <row r="188" spans="1:7" s="2" customFormat="1">
      <c r="A188" s="266" t="s">
        <v>648</v>
      </c>
      <c r="B188" s="285">
        <v>1</v>
      </c>
      <c r="C188" s="285">
        <v>13</v>
      </c>
      <c r="D188" s="286" t="s">
        <v>624</v>
      </c>
      <c r="E188" s="287"/>
      <c r="F188" s="288">
        <f>F189</f>
        <v>1200</v>
      </c>
      <c r="G188" s="288">
        <f>G189</f>
        <v>1200</v>
      </c>
    </row>
    <row r="189" spans="1:7" s="2" customFormat="1">
      <c r="A189" s="266" t="s">
        <v>524</v>
      </c>
      <c r="B189" s="285">
        <v>1</v>
      </c>
      <c r="C189" s="285">
        <v>13</v>
      </c>
      <c r="D189" s="286" t="s">
        <v>624</v>
      </c>
      <c r="E189" s="287">
        <v>200</v>
      </c>
      <c r="F189" s="288">
        <f>F190</f>
        <v>1200</v>
      </c>
      <c r="G189" s="288">
        <f>G190</f>
        <v>1200</v>
      </c>
    </row>
    <row r="190" spans="1:7" s="2" customFormat="1">
      <c r="A190" s="266" t="s">
        <v>36</v>
      </c>
      <c r="B190" s="285">
        <v>1</v>
      </c>
      <c r="C190" s="285">
        <v>13</v>
      </c>
      <c r="D190" s="286" t="s">
        <v>624</v>
      </c>
      <c r="E190" s="287">
        <v>240</v>
      </c>
      <c r="F190" s="290">
        <v>1200</v>
      </c>
      <c r="G190" s="290">
        <v>1200</v>
      </c>
    </row>
    <row r="191" spans="1:7" s="2" customFormat="1">
      <c r="A191" s="275" t="s">
        <v>146</v>
      </c>
      <c r="B191" s="285">
        <v>1</v>
      </c>
      <c r="C191" s="285">
        <v>13</v>
      </c>
      <c r="D191" s="286" t="s">
        <v>250</v>
      </c>
      <c r="E191" s="287" t="s">
        <v>584</v>
      </c>
      <c r="F191" s="288">
        <f>F192</f>
        <v>500</v>
      </c>
      <c r="G191" s="288">
        <f>G192</f>
        <v>500</v>
      </c>
    </row>
    <row r="192" spans="1:7" s="2" customFormat="1">
      <c r="A192" s="275" t="s">
        <v>524</v>
      </c>
      <c r="B192" s="285">
        <v>1</v>
      </c>
      <c r="C192" s="285">
        <v>13</v>
      </c>
      <c r="D192" s="286" t="s">
        <v>250</v>
      </c>
      <c r="E192" s="287" t="s">
        <v>20</v>
      </c>
      <c r="F192" s="288">
        <f>F193</f>
        <v>500</v>
      </c>
      <c r="G192" s="288">
        <f>G193</f>
        <v>500</v>
      </c>
    </row>
    <row r="193" spans="1:7" s="2" customFormat="1">
      <c r="A193" s="275" t="s">
        <v>36</v>
      </c>
      <c r="B193" s="285">
        <v>1</v>
      </c>
      <c r="C193" s="285">
        <v>13</v>
      </c>
      <c r="D193" s="286" t="s">
        <v>250</v>
      </c>
      <c r="E193" s="287" t="s">
        <v>19</v>
      </c>
      <c r="F193" s="290">
        <v>500</v>
      </c>
      <c r="G193" s="290">
        <v>500</v>
      </c>
    </row>
    <row r="194" spans="1:7" s="2" customFormat="1">
      <c r="A194" s="275" t="s">
        <v>49</v>
      </c>
      <c r="B194" s="285">
        <v>1</v>
      </c>
      <c r="C194" s="285">
        <v>13</v>
      </c>
      <c r="D194" s="286" t="s">
        <v>216</v>
      </c>
      <c r="E194" s="287" t="s">
        <v>584</v>
      </c>
      <c r="F194" s="288">
        <f>F195+F202</f>
        <v>46256.3</v>
      </c>
      <c r="G194" s="288">
        <f>G195+G202</f>
        <v>46256.3</v>
      </c>
    </row>
    <row r="195" spans="1:7" s="9" customFormat="1">
      <c r="A195" s="275" t="s">
        <v>525</v>
      </c>
      <c r="B195" s="285">
        <v>1</v>
      </c>
      <c r="C195" s="285">
        <v>13</v>
      </c>
      <c r="D195" s="286" t="s">
        <v>217</v>
      </c>
      <c r="E195" s="287" t="s">
        <v>584</v>
      </c>
      <c r="F195" s="288">
        <f>F196+F199</f>
        <v>2321.3000000000002</v>
      </c>
      <c r="G195" s="288">
        <f>G196+G199</f>
        <v>2321.3000000000002</v>
      </c>
    </row>
    <row r="196" spans="1:7" s="2" customFormat="1">
      <c r="A196" s="275" t="s">
        <v>180</v>
      </c>
      <c r="B196" s="285">
        <v>1</v>
      </c>
      <c r="C196" s="285">
        <v>13</v>
      </c>
      <c r="D196" s="286" t="s">
        <v>251</v>
      </c>
      <c r="E196" s="287" t="s">
        <v>584</v>
      </c>
      <c r="F196" s="288">
        <f>F197</f>
        <v>2200</v>
      </c>
      <c r="G196" s="288">
        <f>G197</f>
        <v>2200</v>
      </c>
    </row>
    <row r="197" spans="1:7" s="2" customFormat="1">
      <c r="A197" s="275" t="s">
        <v>524</v>
      </c>
      <c r="B197" s="285">
        <v>1</v>
      </c>
      <c r="C197" s="285">
        <v>13</v>
      </c>
      <c r="D197" s="286" t="s">
        <v>251</v>
      </c>
      <c r="E197" s="287" t="s">
        <v>20</v>
      </c>
      <c r="F197" s="288">
        <f>F198</f>
        <v>2200</v>
      </c>
      <c r="G197" s="288">
        <f>G198</f>
        <v>2200</v>
      </c>
    </row>
    <row r="198" spans="1:7" s="2" customFormat="1">
      <c r="A198" s="275" t="s">
        <v>36</v>
      </c>
      <c r="B198" s="285">
        <v>1</v>
      </c>
      <c r="C198" s="285">
        <v>13</v>
      </c>
      <c r="D198" s="286" t="s">
        <v>251</v>
      </c>
      <c r="E198" s="287" t="s">
        <v>19</v>
      </c>
      <c r="F198" s="290">
        <v>2200</v>
      </c>
      <c r="G198" s="290">
        <v>2200</v>
      </c>
    </row>
    <row r="199" spans="1:7" s="2" customFormat="1">
      <c r="A199" s="275" t="s">
        <v>154</v>
      </c>
      <c r="B199" s="285">
        <v>1</v>
      </c>
      <c r="C199" s="285">
        <v>13</v>
      </c>
      <c r="D199" s="286" t="s">
        <v>252</v>
      </c>
      <c r="E199" s="287" t="s">
        <v>584</v>
      </c>
      <c r="F199" s="288">
        <f>F200</f>
        <v>121.3</v>
      </c>
      <c r="G199" s="288">
        <f>G200</f>
        <v>121.3</v>
      </c>
    </row>
    <row r="200" spans="1:7" s="9" customFormat="1">
      <c r="A200" s="275" t="s">
        <v>30</v>
      </c>
      <c r="B200" s="285">
        <v>1</v>
      </c>
      <c r="C200" s="285">
        <v>13</v>
      </c>
      <c r="D200" s="286" t="s">
        <v>252</v>
      </c>
      <c r="E200" s="287" t="s">
        <v>4</v>
      </c>
      <c r="F200" s="288">
        <f>F201</f>
        <v>121.3</v>
      </c>
      <c r="G200" s="288">
        <f>G201</f>
        <v>121.3</v>
      </c>
    </row>
    <row r="201" spans="1:7" s="2" customFormat="1">
      <c r="A201" s="275" t="s">
        <v>29</v>
      </c>
      <c r="B201" s="285">
        <v>1</v>
      </c>
      <c r="C201" s="285">
        <v>13</v>
      </c>
      <c r="D201" s="286" t="s">
        <v>252</v>
      </c>
      <c r="E201" s="287" t="s">
        <v>28</v>
      </c>
      <c r="F201" s="290">
        <v>121.3</v>
      </c>
      <c r="G201" s="290">
        <v>121.3</v>
      </c>
    </row>
    <row r="202" spans="1:7" s="2" customFormat="1" ht="26.4">
      <c r="A202" s="266" t="s">
        <v>253</v>
      </c>
      <c r="B202" s="285">
        <v>1</v>
      </c>
      <c r="C202" s="285">
        <v>13</v>
      </c>
      <c r="D202" s="286" t="s">
        <v>254</v>
      </c>
      <c r="E202" s="287" t="s">
        <v>584</v>
      </c>
      <c r="F202" s="288">
        <f>F203+F206+F209</f>
        <v>43935</v>
      </c>
      <c r="G202" s="288">
        <f>G203+G206+G209</f>
        <v>43935</v>
      </c>
    </row>
    <row r="203" spans="1:7" s="2" customFormat="1">
      <c r="A203" s="266" t="s">
        <v>503</v>
      </c>
      <c r="B203" s="285">
        <v>1</v>
      </c>
      <c r="C203" s="285">
        <v>13</v>
      </c>
      <c r="D203" s="286" t="s">
        <v>255</v>
      </c>
      <c r="E203" s="287"/>
      <c r="F203" s="288">
        <f>F204</f>
        <v>31435</v>
      </c>
      <c r="G203" s="288">
        <f>G204</f>
        <v>31435</v>
      </c>
    </row>
    <row r="204" spans="1:7" s="9" customFormat="1">
      <c r="A204" s="266" t="s">
        <v>27</v>
      </c>
      <c r="B204" s="285">
        <v>1</v>
      </c>
      <c r="C204" s="285">
        <v>13</v>
      </c>
      <c r="D204" s="286" t="s">
        <v>255</v>
      </c>
      <c r="E204" s="287">
        <v>600</v>
      </c>
      <c r="F204" s="288">
        <f>F205</f>
        <v>31435</v>
      </c>
      <c r="G204" s="288">
        <f>G205</f>
        <v>31435</v>
      </c>
    </row>
    <row r="205" spans="1:7" s="9" customFormat="1">
      <c r="A205" s="266" t="s">
        <v>26</v>
      </c>
      <c r="B205" s="285"/>
      <c r="C205" s="285"/>
      <c r="D205" s="286" t="s">
        <v>255</v>
      </c>
      <c r="E205" s="287">
        <v>610</v>
      </c>
      <c r="F205" s="291">
        <v>31435</v>
      </c>
      <c r="G205" s="291">
        <v>31435</v>
      </c>
    </row>
    <row r="206" spans="1:7" s="2" customFormat="1">
      <c r="A206" s="266" t="s">
        <v>35</v>
      </c>
      <c r="B206" s="285">
        <v>1</v>
      </c>
      <c r="C206" s="285">
        <v>13</v>
      </c>
      <c r="D206" s="286" t="s">
        <v>256</v>
      </c>
      <c r="E206" s="287"/>
      <c r="F206" s="288">
        <f>F207</f>
        <v>8400</v>
      </c>
      <c r="G206" s="288">
        <f>G207</f>
        <v>8400</v>
      </c>
    </row>
    <row r="207" spans="1:7" s="2" customFormat="1">
      <c r="A207" s="266" t="s">
        <v>27</v>
      </c>
      <c r="B207" s="285">
        <v>1</v>
      </c>
      <c r="C207" s="285">
        <v>13</v>
      </c>
      <c r="D207" s="286" t="s">
        <v>256</v>
      </c>
      <c r="E207" s="287">
        <v>600</v>
      </c>
      <c r="F207" s="288">
        <f>F208</f>
        <v>8400</v>
      </c>
      <c r="G207" s="288">
        <f>G208</f>
        <v>8400</v>
      </c>
    </row>
    <row r="208" spans="1:7" s="2" customFormat="1">
      <c r="A208" s="266" t="s">
        <v>26</v>
      </c>
      <c r="B208" s="285">
        <v>1</v>
      </c>
      <c r="C208" s="285">
        <v>13</v>
      </c>
      <c r="D208" s="286" t="s">
        <v>256</v>
      </c>
      <c r="E208" s="287">
        <v>610</v>
      </c>
      <c r="F208" s="290">
        <v>8400</v>
      </c>
      <c r="G208" s="290">
        <v>8400</v>
      </c>
    </row>
    <row r="209" spans="1:7" s="2" customFormat="1">
      <c r="A209" s="275" t="s">
        <v>179</v>
      </c>
      <c r="B209" s="285">
        <v>1</v>
      </c>
      <c r="C209" s="285">
        <v>13</v>
      </c>
      <c r="D209" s="286" t="s">
        <v>257</v>
      </c>
      <c r="E209" s="287" t="s">
        <v>584</v>
      </c>
      <c r="F209" s="288">
        <f>F210</f>
        <v>4100</v>
      </c>
      <c r="G209" s="288">
        <f>G210</f>
        <v>4100</v>
      </c>
    </row>
    <row r="210" spans="1:7" s="2" customFormat="1">
      <c r="A210" s="275" t="s">
        <v>27</v>
      </c>
      <c r="B210" s="285">
        <v>1</v>
      </c>
      <c r="C210" s="285">
        <v>13</v>
      </c>
      <c r="D210" s="286" t="s">
        <v>257</v>
      </c>
      <c r="E210" s="287" t="s">
        <v>5</v>
      </c>
      <c r="F210" s="288">
        <f>F211</f>
        <v>4100</v>
      </c>
      <c r="G210" s="288">
        <f>G211</f>
        <v>4100</v>
      </c>
    </row>
    <row r="211" spans="1:7" s="9" customFormat="1">
      <c r="A211" s="275" t="s">
        <v>26</v>
      </c>
      <c r="B211" s="285">
        <v>1</v>
      </c>
      <c r="C211" s="285">
        <v>13</v>
      </c>
      <c r="D211" s="286" t="s">
        <v>257</v>
      </c>
      <c r="E211" s="287" t="s">
        <v>6</v>
      </c>
      <c r="F211" s="291">
        <v>4100</v>
      </c>
      <c r="G211" s="291">
        <v>4100</v>
      </c>
    </row>
    <row r="212" spans="1:7" s="2" customFormat="1">
      <c r="A212" s="275" t="s">
        <v>177</v>
      </c>
      <c r="B212" s="285">
        <v>1</v>
      </c>
      <c r="C212" s="285">
        <v>13</v>
      </c>
      <c r="D212" s="286" t="s">
        <v>339</v>
      </c>
      <c r="E212" s="287" t="s">
        <v>584</v>
      </c>
      <c r="F212" s="288">
        <f t="shared" ref="F212:G215" si="11">F213</f>
        <v>2300</v>
      </c>
      <c r="G212" s="288">
        <f t="shared" si="11"/>
        <v>2300</v>
      </c>
    </row>
    <row r="213" spans="1:7" s="2" customFormat="1" ht="39.6">
      <c r="A213" s="275" t="s">
        <v>340</v>
      </c>
      <c r="B213" s="285">
        <v>1</v>
      </c>
      <c r="C213" s="285">
        <v>13</v>
      </c>
      <c r="D213" s="286" t="s">
        <v>341</v>
      </c>
      <c r="E213" s="287" t="s">
        <v>584</v>
      </c>
      <c r="F213" s="288">
        <f t="shared" si="11"/>
        <v>2300</v>
      </c>
      <c r="G213" s="288">
        <f t="shared" si="11"/>
        <v>2300</v>
      </c>
    </row>
    <row r="214" spans="1:7" s="9" customFormat="1">
      <c r="A214" s="275" t="s">
        <v>120</v>
      </c>
      <c r="B214" s="285">
        <v>1</v>
      </c>
      <c r="C214" s="285">
        <v>13</v>
      </c>
      <c r="D214" s="286" t="s">
        <v>342</v>
      </c>
      <c r="E214" s="287" t="s">
        <v>584</v>
      </c>
      <c r="F214" s="288">
        <f t="shared" si="11"/>
        <v>2300</v>
      </c>
      <c r="G214" s="288">
        <f t="shared" si="11"/>
        <v>2300</v>
      </c>
    </row>
    <row r="215" spans="1:7" s="13" customFormat="1">
      <c r="A215" s="275" t="s">
        <v>524</v>
      </c>
      <c r="B215" s="285">
        <v>1</v>
      </c>
      <c r="C215" s="285">
        <v>13</v>
      </c>
      <c r="D215" s="286" t="s">
        <v>342</v>
      </c>
      <c r="E215" s="287" t="s">
        <v>20</v>
      </c>
      <c r="F215" s="288">
        <f t="shared" si="11"/>
        <v>2300</v>
      </c>
      <c r="G215" s="288">
        <f t="shared" si="11"/>
        <v>2300</v>
      </c>
    </row>
    <row r="216" spans="1:7" s="2" customFormat="1">
      <c r="A216" s="275" t="s">
        <v>36</v>
      </c>
      <c r="B216" s="285">
        <v>1</v>
      </c>
      <c r="C216" s="285">
        <v>13</v>
      </c>
      <c r="D216" s="286" t="s">
        <v>342</v>
      </c>
      <c r="E216" s="287" t="s">
        <v>19</v>
      </c>
      <c r="F216" s="290">
        <v>2300</v>
      </c>
      <c r="G216" s="290">
        <v>2300</v>
      </c>
    </row>
    <row r="217" spans="1:7" s="2" customFormat="1">
      <c r="A217" s="273" t="s">
        <v>155</v>
      </c>
      <c r="B217" s="277">
        <v>2</v>
      </c>
      <c r="C217" s="277">
        <v>0</v>
      </c>
      <c r="D217" s="278" t="s">
        <v>584</v>
      </c>
      <c r="E217" s="279" t="s">
        <v>584</v>
      </c>
      <c r="F217" s="280">
        <f>F218</f>
        <v>1550</v>
      </c>
      <c r="G217" s="280">
        <f>G218</f>
        <v>1550</v>
      </c>
    </row>
    <row r="218" spans="1:7" s="2" customFormat="1">
      <c r="A218" s="274" t="s">
        <v>156</v>
      </c>
      <c r="B218" s="281">
        <v>2</v>
      </c>
      <c r="C218" s="281">
        <v>4</v>
      </c>
      <c r="D218" s="282" t="s">
        <v>584</v>
      </c>
      <c r="E218" s="283" t="s">
        <v>584</v>
      </c>
      <c r="F218" s="284">
        <f>F219</f>
        <v>1550</v>
      </c>
      <c r="G218" s="284">
        <f>G219</f>
        <v>1550</v>
      </c>
    </row>
    <row r="219" spans="1:7" s="9" customFormat="1">
      <c r="A219" s="275" t="s">
        <v>58</v>
      </c>
      <c r="B219" s="285">
        <v>2</v>
      </c>
      <c r="C219" s="285">
        <v>4</v>
      </c>
      <c r="D219" s="286" t="s">
        <v>229</v>
      </c>
      <c r="E219" s="287" t="s">
        <v>584</v>
      </c>
      <c r="F219" s="288">
        <f>F220+F225</f>
        <v>1550</v>
      </c>
      <c r="G219" s="288">
        <f>G220+G225</f>
        <v>1550</v>
      </c>
    </row>
    <row r="220" spans="1:7" s="2" customFormat="1" ht="26.4">
      <c r="A220" s="275" t="s">
        <v>157</v>
      </c>
      <c r="B220" s="285">
        <v>2</v>
      </c>
      <c r="C220" s="285">
        <v>4</v>
      </c>
      <c r="D220" s="286" t="s">
        <v>259</v>
      </c>
      <c r="E220" s="287" t="s">
        <v>584</v>
      </c>
      <c r="F220" s="288">
        <f t="shared" ref="F220:G223" si="12">F221</f>
        <v>1500</v>
      </c>
      <c r="G220" s="288">
        <f t="shared" si="12"/>
        <v>1500</v>
      </c>
    </row>
    <row r="221" spans="1:7" s="2" customFormat="1" ht="26.4">
      <c r="A221" s="275" t="s">
        <v>260</v>
      </c>
      <c r="B221" s="285">
        <v>2</v>
      </c>
      <c r="C221" s="285">
        <v>4</v>
      </c>
      <c r="D221" s="286" t="s">
        <v>261</v>
      </c>
      <c r="E221" s="287" t="s">
        <v>584</v>
      </c>
      <c r="F221" s="288">
        <f t="shared" si="12"/>
        <v>1500</v>
      </c>
      <c r="G221" s="288">
        <f t="shared" si="12"/>
        <v>1500</v>
      </c>
    </row>
    <row r="222" spans="1:7" s="2" customFormat="1">
      <c r="A222" s="275" t="s">
        <v>158</v>
      </c>
      <c r="B222" s="285">
        <v>2</v>
      </c>
      <c r="C222" s="285">
        <v>4</v>
      </c>
      <c r="D222" s="286" t="s">
        <v>262</v>
      </c>
      <c r="E222" s="287" t="s">
        <v>584</v>
      </c>
      <c r="F222" s="288">
        <f t="shared" si="12"/>
        <v>1500</v>
      </c>
      <c r="G222" s="288">
        <f t="shared" si="12"/>
        <v>1500</v>
      </c>
    </row>
    <row r="223" spans="1:7" s="2" customFormat="1">
      <c r="A223" s="275" t="s">
        <v>524</v>
      </c>
      <c r="B223" s="285">
        <v>2</v>
      </c>
      <c r="C223" s="285">
        <v>4</v>
      </c>
      <c r="D223" s="286" t="s">
        <v>262</v>
      </c>
      <c r="E223" s="287" t="s">
        <v>20</v>
      </c>
      <c r="F223" s="288">
        <f t="shared" si="12"/>
        <v>1500</v>
      </c>
      <c r="G223" s="288">
        <f t="shared" si="12"/>
        <v>1500</v>
      </c>
    </row>
    <row r="224" spans="1:7" s="2" customFormat="1">
      <c r="A224" s="275" t="s">
        <v>36</v>
      </c>
      <c r="B224" s="285">
        <v>2</v>
      </c>
      <c r="C224" s="285">
        <v>4</v>
      </c>
      <c r="D224" s="286" t="s">
        <v>262</v>
      </c>
      <c r="E224" s="287" t="s">
        <v>19</v>
      </c>
      <c r="F224" s="290">
        <v>1500</v>
      </c>
      <c r="G224" s="290">
        <v>1500</v>
      </c>
    </row>
    <row r="225" spans="1:7" s="2" customFormat="1">
      <c r="A225" s="275" t="s">
        <v>159</v>
      </c>
      <c r="B225" s="285">
        <v>2</v>
      </c>
      <c r="C225" s="285">
        <v>4</v>
      </c>
      <c r="D225" s="286" t="s">
        <v>263</v>
      </c>
      <c r="E225" s="287" t="s">
        <v>584</v>
      </c>
      <c r="F225" s="288">
        <f>F226+F230</f>
        <v>50</v>
      </c>
      <c r="G225" s="288">
        <f>G226+G230</f>
        <v>50</v>
      </c>
    </row>
    <row r="226" spans="1:7" s="2" customFormat="1" ht="26.4">
      <c r="A226" s="275" t="s">
        <v>264</v>
      </c>
      <c r="B226" s="285">
        <v>2</v>
      </c>
      <c r="C226" s="285">
        <v>4</v>
      </c>
      <c r="D226" s="286" t="s">
        <v>265</v>
      </c>
      <c r="E226" s="287" t="s">
        <v>584</v>
      </c>
      <c r="F226" s="288">
        <f t="shared" ref="F226:G228" si="13">F227</f>
        <v>30</v>
      </c>
      <c r="G226" s="288">
        <f t="shared" si="13"/>
        <v>30</v>
      </c>
    </row>
    <row r="227" spans="1:7" s="9" customFormat="1" ht="26.4">
      <c r="A227" s="275" t="s">
        <v>266</v>
      </c>
      <c r="B227" s="285">
        <v>2</v>
      </c>
      <c r="C227" s="285">
        <v>4</v>
      </c>
      <c r="D227" s="286" t="s">
        <v>267</v>
      </c>
      <c r="E227" s="287" t="s">
        <v>584</v>
      </c>
      <c r="F227" s="288">
        <f t="shared" si="13"/>
        <v>30</v>
      </c>
      <c r="G227" s="288">
        <f t="shared" si="13"/>
        <v>30</v>
      </c>
    </row>
    <row r="228" spans="1:7" s="2" customFormat="1">
      <c r="A228" s="275" t="s">
        <v>524</v>
      </c>
      <c r="B228" s="285">
        <v>2</v>
      </c>
      <c r="C228" s="285">
        <v>4</v>
      </c>
      <c r="D228" s="286" t="s">
        <v>267</v>
      </c>
      <c r="E228" s="287" t="s">
        <v>20</v>
      </c>
      <c r="F228" s="288">
        <f t="shared" si="13"/>
        <v>30</v>
      </c>
      <c r="G228" s="288">
        <f t="shared" si="13"/>
        <v>30</v>
      </c>
    </row>
    <row r="229" spans="1:7" s="13" customFormat="1">
      <c r="A229" s="275" t="s">
        <v>36</v>
      </c>
      <c r="B229" s="285">
        <v>2</v>
      </c>
      <c r="C229" s="285">
        <v>4</v>
      </c>
      <c r="D229" s="286" t="s">
        <v>267</v>
      </c>
      <c r="E229" s="287" t="s">
        <v>19</v>
      </c>
      <c r="F229" s="290">
        <v>30</v>
      </c>
      <c r="G229" s="290">
        <v>30</v>
      </c>
    </row>
    <row r="230" spans="1:7" s="2" customFormat="1" ht="26.4">
      <c r="A230" s="275" t="s">
        <v>271</v>
      </c>
      <c r="B230" s="285">
        <v>2</v>
      </c>
      <c r="C230" s="285">
        <v>4</v>
      </c>
      <c r="D230" s="286" t="s">
        <v>272</v>
      </c>
      <c r="E230" s="287" t="s">
        <v>584</v>
      </c>
      <c r="F230" s="288">
        <f t="shared" ref="F230:G232" si="14">F231</f>
        <v>20</v>
      </c>
      <c r="G230" s="288">
        <f t="shared" si="14"/>
        <v>20</v>
      </c>
    </row>
    <row r="231" spans="1:7" s="2" customFormat="1" ht="26.4">
      <c r="A231" s="275" t="s">
        <v>273</v>
      </c>
      <c r="B231" s="285">
        <v>2</v>
      </c>
      <c r="C231" s="285">
        <v>4</v>
      </c>
      <c r="D231" s="286" t="s">
        <v>274</v>
      </c>
      <c r="E231" s="287" t="s">
        <v>584</v>
      </c>
      <c r="F231" s="288">
        <f t="shared" si="14"/>
        <v>20</v>
      </c>
      <c r="G231" s="288">
        <f t="shared" si="14"/>
        <v>20</v>
      </c>
    </row>
    <row r="232" spans="1:7" s="2" customFormat="1">
      <c r="A232" s="275" t="s">
        <v>524</v>
      </c>
      <c r="B232" s="285">
        <v>2</v>
      </c>
      <c r="C232" s="285">
        <v>4</v>
      </c>
      <c r="D232" s="286" t="s">
        <v>274</v>
      </c>
      <c r="E232" s="287" t="s">
        <v>20</v>
      </c>
      <c r="F232" s="288">
        <f t="shared" si="14"/>
        <v>20</v>
      </c>
      <c r="G232" s="288">
        <f t="shared" si="14"/>
        <v>20</v>
      </c>
    </row>
    <row r="233" spans="1:7" s="9" customFormat="1">
      <c r="A233" s="275" t="s">
        <v>36</v>
      </c>
      <c r="B233" s="285">
        <v>2</v>
      </c>
      <c r="C233" s="285">
        <v>4</v>
      </c>
      <c r="D233" s="286" t="s">
        <v>274</v>
      </c>
      <c r="E233" s="287" t="s">
        <v>19</v>
      </c>
      <c r="F233" s="291">
        <v>20</v>
      </c>
      <c r="G233" s="291">
        <v>20</v>
      </c>
    </row>
    <row r="234" spans="1:7" s="2" customFormat="1">
      <c r="A234" s="273" t="s">
        <v>160</v>
      </c>
      <c r="B234" s="277">
        <v>3</v>
      </c>
      <c r="C234" s="277">
        <v>0</v>
      </c>
      <c r="D234" s="278" t="s">
        <v>584</v>
      </c>
      <c r="E234" s="279" t="s">
        <v>584</v>
      </c>
      <c r="F234" s="280">
        <f>F235+F251</f>
        <v>11635.2</v>
      </c>
      <c r="G234" s="280">
        <f>G235+G251</f>
        <v>11635.2</v>
      </c>
    </row>
    <row r="235" spans="1:7" s="2" customFormat="1" ht="26.4">
      <c r="A235" s="274" t="s">
        <v>161</v>
      </c>
      <c r="B235" s="281">
        <v>3</v>
      </c>
      <c r="C235" s="281">
        <v>9</v>
      </c>
      <c r="D235" s="282" t="s">
        <v>584</v>
      </c>
      <c r="E235" s="283" t="s">
        <v>584</v>
      </c>
      <c r="F235" s="284">
        <f>F236+F247</f>
        <v>10435.200000000001</v>
      </c>
      <c r="G235" s="284">
        <f>G236+G247</f>
        <v>10435.200000000001</v>
      </c>
    </row>
    <row r="236" spans="1:7" s="2" customFormat="1">
      <c r="A236" s="275" t="s">
        <v>58</v>
      </c>
      <c r="B236" s="285">
        <v>3</v>
      </c>
      <c r="C236" s="285">
        <v>9</v>
      </c>
      <c r="D236" s="286" t="s">
        <v>229</v>
      </c>
      <c r="E236" s="287" t="s">
        <v>584</v>
      </c>
      <c r="F236" s="288">
        <f>F237</f>
        <v>8435.2000000000007</v>
      </c>
      <c r="G236" s="288">
        <f>G237</f>
        <v>8435.2000000000007</v>
      </c>
    </row>
    <row r="237" spans="1:7" s="2" customFormat="1" ht="26.4">
      <c r="A237" s="275" t="s">
        <v>157</v>
      </c>
      <c r="B237" s="285">
        <v>3</v>
      </c>
      <c r="C237" s="285">
        <v>9</v>
      </c>
      <c r="D237" s="286" t="s">
        <v>259</v>
      </c>
      <c r="E237" s="287" t="s">
        <v>584</v>
      </c>
      <c r="F237" s="288">
        <f>F238</f>
        <v>8435.2000000000007</v>
      </c>
      <c r="G237" s="288">
        <f>G238</f>
        <v>8435.2000000000007</v>
      </c>
    </row>
    <row r="238" spans="1:7" s="2" customFormat="1" ht="26.4">
      <c r="A238" s="275" t="s">
        <v>501</v>
      </c>
      <c r="B238" s="285">
        <v>3</v>
      </c>
      <c r="C238" s="285">
        <v>9</v>
      </c>
      <c r="D238" s="286" t="s">
        <v>980</v>
      </c>
      <c r="E238" s="287" t="s">
        <v>584</v>
      </c>
      <c r="F238" s="288">
        <f>F239+F242</f>
        <v>8435.2000000000007</v>
      </c>
      <c r="G238" s="288">
        <f>G239+G242</f>
        <v>8435.2000000000007</v>
      </c>
    </row>
    <row r="239" spans="1:7" s="9" customFormat="1">
      <c r="A239" s="275" t="s">
        <v>503</v>
      </c>
      <c r="B239" s="285">
        <v>3</v>
      </c>
      <c r="C239" s="285">
        <v>9</v>
      </c>
      <c r="D239" s="286" t="s">
        <v>981</v>
      </c>
      <c r="E239" s="287" t="s">
        <v>584</v>
      </c>
      <c r="F239" s="288">
        <f>F240</f>
        <v>8155.2</v>
      </c>
      <c r="G239" s="288">
        <f>G240</f>
        <v>8155.2</v>
      </c>
    </row>
    <row r="240" spans="1:7" s="2" customFormat="1" ht="26.4">
      <c r="A240" s="275" t="s">
        <v>34</v>
      </c>
      <c r="B240" s="285">
        <v>3</v>
      </c>
      <c r="C240" s="285">
        <v>9</v>
      </c>
      <c r="D240" s="286" t="s">
        <v>981</v>
      </c>
      <c r="E240" s="287" t="s">
        <v>33</v>
      </c>
      <c r="F240" s="288">
        <f>F241</f>
        <v>8155.2</v>
      </c>
      <c r="G240" s="288">
        <f>G241</f>
        <v>8155.2</v>
      </c>
    </row>
    <row r="241" spans="1:7" s="2" customFormat="1">
      <c r="A241" s="275" t="s">
        <v>32</v>
      </c>
      <c r="B241" s="285">
        <v>3</v>
      </c>
      <c r="C241" s="285">
        <v>9</v>
      </c>
      <c r="D241" s="286" t="s">
        <v>981</v>
      </c>
      <c r="E241" s="287" t="s">
        <v>31</v>
      </c>
      <c r="F241" s="290">
        <v>8155.2</v>
      </c>
      <c r="G241" s="290">
        <v>8155.2</v>
      </c>
    </row>
    <row r="242" spans="1:7" s="2" customFormat="1">
      <c r="A242" s="275" t="s">
        <v>35</v>
      </c>
      <c r="B242" s="285">
        <v>3</v>
      </c>
      <c r="C242" s="285">
        <v>9</v>
      </c>
      <c r="D242" s="286" t="s">
        <v>982</v>
      </c>
      <c r="E242" s="287" t="s">
        <v>584</v>
      </c>
      <c r="F242" s="288">
        <f>F243+F245</f>
        <v>280</v>
      </c>
      <c r="G242" s="288">
        <f>G243+G245</f>
        <v>280</v>
      </c>
    </row>
    <row r="243" spans="1:7" s="2" customFormat="1">
      <c r="A243" s="275" t="s">
        <v>524</v>
      </c>
      <c r="B243" s="285">
        <v>3</v>
      </c>
      <c r="C243" s="285">
        <v>9</v>
      </c>
      <c r="D243" s="286" t="s">
        <v>982</v>
      </c>
      <c r="E243" s="287" t="s">
        <v>20</v>
      </c>
      <c r="F243" s="288">
        <f>F244</f>
        <v>275.2</v>
      </c>
      <c r="G243" s="288">
        <f>G244</f>
        <v>275.2</v>
      </c>
    </row>
    <row r="244" spans="1:7" s="2" customFormat="1">
      <c r="A244" s="275" t="s">
        <v>36</v>
      </c>
      <c r="B244" s="285">
        <v>3</v>
      </c>
      <c r="C244" s="285">
        <v>9</v>
      </c>
      <c r="D244" s="286" t="s">
        <v>982</v>
      </c>
      <c r="E244" s="287" t="s">
        <v>19</v>
      </c>
      <c r="F244" s="290">
        <v>275.2</v>
      </c>
      <c r="G244" s="290">
        <v>275.2</v>
      </c>
    </row>
    <row r="245" spans="1:7" s="9" customFormat="1">
      <c r="A245" s="275" t="s">
        <v>30</v>
      </c>
      <c r="B245" s="285">
        <v>3</v>
      </c>
      <c r="C245" s="285">
        <v>9</v>
      </c>
      <c r="D245" s="286" t="s">
        <v>982</v>
      </c>
      <c r="E245" s="287" t="s">
        <v>4</v>
      </c>
      <c r="F245" s="288">
        <f>F246</f>
        <v>4.8</v>
      </c>
      <c r="G245" s="288">
        <f>G246</f>
        <v>4.8</v>
      </c>
    </row>
    <row r="246" spans="1:7" s="13" customFormat="1">
      <c r="A246" s="275" t="s">
        <v>29</v>
      </c>
      <c r="B246" s="285">
        <v>3</v>
      </c>
      <c r="C246" s="285">
        <v>9</v>
      </c>
      <c r="D246" s="286" t="s">
        <v>982</v>
      </c>
      <c r="E246" s="287" t="s">
        <v>28</v>
      </c>
      <c r="F246" s="290">
        <v>4.8</v>
      </c>
      <c r="G246" s="290">
        <v>4.8</v>
      </c>
    </row>
    <row r="247" spans="1:7" s="13" customFormat="1">
      <c r="A247" s="266" t="s">
        <v>86</v>
      </c>
      <c r="B247" s="285">
        <v>3</v>
      </c>
      <c r="C247" s="285">
        <v>9</v>
      </c>
      <c r="D247" s="286" t="s">
        <v>258</v>
      </c>
      <c r="E247" s="287"/>
      <c r="F247" s="288">
        <f t="shared" ref="F247:G249" si="15">F248</f>
        <v>2000</v>
      </c>
      <c r="G247" s="288">
        <f t="shared" si="15"/>
        <v>2000</v>
      </c>
    </row>
    <row r="248" spans="1:7" s="13" customFormat="1">
      <c r="A248" s="266" t="s">
        <v>503</v>
      </c>
      <c r="B248" s="285">
        <v>3</v>
      </c>
      <c r="C248" s="285">
        <v>9</v>
      </c>
      <c r="D248" s="286" t="s">
        <v>560</v>
      </c>
      <c r="E248" s="287"/>
      <c r="F248" s="288">
        <f t="shared" si="15"/>
        <v>2000</v>
      </c>
      <c r="G248" s="288">
        <f t="shared" si="15"/>
        <v>2000</v>
      </c>
    </row>
    <row r="249" spans="1:7" s="13" customFormat="1">
      <c r="A249" s="266" t="s">
        <v>27</v>
      </c>
      <c r="B249" s="285">
        <v>3</v>
      </c>
      <c r="C249" s="285">
        <v>9</v>
      </c>
      <c r="D249" s="286" t="s">
        <v>560</v>
      </c>
      <c r="E249" s="287">
        <v>600</v>
      </c>
      <c r="F249" s="288">
        <f t="shared" si="15"/>
        <v>2000</v>
      </c>
      <c r="G249" s="288">
        <f t="shared" si="15"/>
        <v>2000</v>
      </c>
    </row>
    <row r="250" spans="1:7" s="13" customFormat="1">
      <c r="A250" s="266" t="s">
        <v>26</v>
      </c>
      <c r="B250" s="285">
        <v>3</v>
      </c>
      <c r="C250" s="285">
        <v>9</v>
      </c>
      <c r="D250" s="286" t="s">
        <v>560</v>
      </c>
      <c r="E250" s="287">
        <v>610</v>
      </c>
      <c r="F250" s="290">
        <v>2000</v>
      </c>
      <c r="G250" s="290">
        <v>2000</v>
      </c>
    </row>
    <row r="251" spans="1:7" s="2" customFormat="1">
      <c r="A251" s="274" t="s">
        <v>517</v>
      </c>
      <c r="B251" s="281">
        <v>3</v>
      </c>
      <c r="C251" s="281">
        <v>14</v>
      </c>
      <c r="D251" s="282" t="s">
        <v>584</v>
      </c>
      <c r="E251" s="283" t="s">
        <v>584</v>
      </c>
      <c r="F251" s="284">
        <f>F252</f>
        <v>1200</v>
      </c>
      <c r="G251" s="284">
        <f>G252</f>
        <v>1200</v>
      </c>
    </row>
    <row r="252" spans="1:7" s="9" customFormat="1">
      <c r="A252" s="275" t="s">
        <v>58</v>
      </c>
      <c r="B252" s="285">
        <v>3</v>
      </c>
      <c r="C252" s="285">
        <v>14</v>
      </c>
      <c r="D252" s="286" t="s">
        <v>229</v>
      </c>
      <c r="E252" s="287" t="s">
        <v>584</v>
      </c>
      <c r="F252" s="288">
        <f>F253</f>
        <v>1200</v>
      </c>
      <c r="G252" s="288">
        <f>G253</f>
        <v>1200</v>
      </c>
    </row>
    <row r="253" spans="1:7" s="2" customFormat="1">
      <c r="A253" s="275" t="s">
        <v>57</v>
      </c>
      <c r="B253" s="285">
        <v>3</v>
      </c>
      <c r="C253" s="285">
        <v>14</v>
      </c>
      <c r="D253" s="286" t="s">
        <v>294</v>
      </c>
      <c r="E253" s="287" t="s">
        <v>584</v>
      </c>
      <c r="F253" s="288">
        <f>F254+F258</f>
        <v>1200</v>
      </c>
      <c r="G253" s="288">
        <f>G254+G258</f>
        <v>1200</v>
      </c>
    </row>
    <row r="254" spans="1:7" s="2" customFormat="1" ht="39.6">
      <c r="A254" s="275" t="s">
        <v>295</v>
      </c>
      <c r="B254" s="285">
        <v>3</v>
      </c>
      <c r="C254" s="285">
        <v>14</v>
      </c>
      <c r="D254" s="286" t="s">
        <v>296</v>
      </c>
      <c r="E254" s="287" t="s">
        <v>584</v>
      </c>
      <c r="F254" s="288">
        <f t="shared" ref="F254:G256" si="16">F255</f>
        <v>600</v>
      </c>
      <c r="G254" s="288">
        <f t="shared" si="16"/>
        <v>600</v>
      </c>
    </row>
    <row r="255" spans="1:7" s="2" customFormat="1">
      <c r="A255" s="275" t="s">
        <v>521</v>
      </c>
      <c r="B255" s="285">
        <v>3</v>
      </c>
      <c r="C255" s="285">
        <v>14</v>
      </c>
      <c r="D255" s="286" t="s">
        <v>297</v>
      </c>
      <c r="E255" s="287" t="s">
        <v>584</v>
      </c>
      <c r="F255" s="288">
        <f t="shared" si="16"/>
        <v>600</v>
      </c>
      <c r="G255" s="288">
        <f t="shared" si="16"/>
        <v>600</v>
      </c>
    </row>
    <row r="256" spans="1:7" s="2" customFormat="1">
      <c r="A256" s="275" t="s">
        <v>524</v>
      </c>
      <c r="B256" s="285">
        <v>3</v>
      </c>
      <c r="C256" s="285">
        <v>14</v>
      </c>
      <c r="D256" s="286" t="s">
        <v>297</v>
      </c>
      <c r="E256" s="287" t="s">
        <v>20</v>
      </c>
      <c r="F256" s="288">
        <f t="shared" si="16"/>
        <v>600</v>
      </c>
      <c r="G256" s="288">
        <f t="shared" si="16"/>
        <v>600</v>
      </c>
    </row>
    <row r="257" spans="1:7" s="2" customFormat="1">
      <c r="A257" s="275" t="s">
        <v>36</v>
      </c>
      <c r="B257" s="285">
        <v>3</v>
      </c>
      <c r="C257" s="285">
        <v>14</v>
      </c>
      <c r="D257" s="286" t="s">
        <v>297</v>
      </c>
      <c r="E257" s="287" t="s">
        <v>19</v>
      </c>
      <c r="F257" s="290">
        <v>600</v>
      </c>
      <c r="G257" s="290">
        <v>600</v>
      </c>
    </row>
    <row r="258" spans="1:7" s="2" customFormat="1">
      <c r="A258" s="266" t="s">
        <v>697</v>
      </c>
      <c r="B258" s="285">
        <v>3</v>
      </c>
      <c r="C258" s="285">
        <v>14</v>
      </c>
      <c r="D258" s="286" t="s">
        <v>611</v>
      </c>
      <c r="E258" s="287"/>
      <c r="F258" s="288">
        <f>F259+F262</f>
        <v>600</v>
      </c>
      <c r="G258" s="288">
        <f>G259+G262</f>
        <v>600</v>
      </c>
    </row>
    <row r="259" spans="1:7" s="2" customFormat="1">
      <c r="A259" s="266" t="s">
        <v>613</v>
      </c>
      <c r="B259" s="285">
        <v>3</v>
      </c>
      <c r="C259" s="285">
        <v>14</v>
      </c>
      <c r="D259" s="286" t="s">
        <v>612</v>
      </c>
      <c r="E259" s="287"/>
      <c r="F259" s="288">
        <f>F260</f>
        <v>0</v>
      </c>
      <c r="G259" s="288">
        <f>G260</f>
        <v>0</v>
      </c>
    </row>
    <row r="260" spans="1:7" s="2" customFormat="1">
      <c r="A260" s="266" t="s">
        <v>524</v>
      </c>
      <c r="B260" s="285">
        <v>3</v>
      </c>
      <c r="C260" s="285">
        <v>14</v>
      </c>
      <c r="D260" s="286" t="s">
        <v>612</v>
      </c>
      <c r="E260" s="287">
        <v>200</v>
      </c>
      <c r="F260" s="288">
        <f>F261</f>
        <v>0</v>
      </c>
      <c r="G260" s="288">
        <f>G261</f>
        <v>0</v>
      </c>
    </row>
    <row r="261" spans="1:7" s="2" customFormat="1">
      <c r="A261" s="266" t="s">
        <v>36</v>
      </c>
      <c r="B261" s="285">
        <v>3</v>
      </c>
      <c r="C261" s="285">
        <v>14</v>
      </c>
      <c r="D261" s="286" t="s">
        <v>612</v>
      </c>
      <c r="E261" s="287">
        <v>240</v>
      </c>
      <c r="F261" s="290">
        <v>0</v>
      </c>
      <c r="G261" s="290">
        <v>0</v>
      </c>
    </row>
    <row r="262" spans="1:7" s="2" customFormat="1">
      <c r="A262" s="266" t="s">
        <v>614</v>
      </c>
      <c r="B262" s="285">
        <v>3</v>
      </c>
      <c r="C262" s="285">
        <v>14</v>
      </c>
      <c r="D262" s="286" t="s">
        <v>615</v>
      </c>
      <c r="E262" s="287"/>
      <c r="F262" s="288">
        <f>F263</f>
        <v>600</v>
      </c>
      <c r="G262" s="288">
        <f>G263</f>
        <v>600</v>
      </c>
    </row>
    <row r="263" spans="1:7" s="2" customFormat="1">
      <c r="A263" s="266" t="s">
        <v>524</v>
      </c>
      <c r="B263" s="285">
        <v>3</v>
      </c>
      <c r="C263" s="285">
        <v>14</v>
      </c>
      <c r="D263" s="286" t="s">
        <v>615</v>
      </c>
      <c r="E263" s="287">
        <v>200</v>
      </c>
      <c r="F263" s="288">
        <f>F264</f>
        <v>600</v>
      </c>
      <c r="G263" s="288">
        <f>G264</f>
        <v>600</v>
      </c>
    </row>
    <row r="264" spans="1:7" s="2" customFormat="1">
      <c r="A264" s="266" t="s">
        <v>36</v>
      </c>
      <c r="B264" s="285">
        <v>3</v>
      </c>
      <c r="C264" s="285">
        <v>14</v>
      </c>
      <c r="D264" s="286" t="s">
        <v>615</v>
      </c>
      <c r="E264" s="287">
        <v>240</v>
      </c>
      <c r="F264" s="290">
        <v>600</v>
      </c>
      <c r="G264" s="290">
        <v>600</v>
      </c>
    </row>
    <row r="265" spans="1:7" s="2" customFormat="1">
      <c r="A265" s="273" t="s">
        <v>74</v>
      </c>
      <c r="B265" s="277">
        <v>4</v>
      </c>
      <c r="C265" s="277">
        <v>0</v>
      </c>
      <c r="D265" s="278" t="s">
        <v>584</v>
      </c>
      <c r="E265" s="279" t="s">
        <v>584</v>
      </c>
      <c r="F265" s="280">
        <f>F266+F286+F305+F336</f>
        <v>110382</v>
      </c>
      <c r="G265" s="280">
        <f>G266+G286+G305+G336</f>
        <v>110390</v>
      </c>
    </row>
    <row r="266" spans="1:7" s="9" customFormat="1">
      <c r="A266" s="274" t="s">
        <v>108</v>
      </c>
      <c r="B266" s="281">
        <v>4</v>
      </c>
      <c r="C266" s="281">
        <v>8</v>
      </c>
      <c r="D266" s="282" t="s">
        <v>584</v>
      </c>
      <c r="E266" s="283" t="s">
        <v>584</v>
      </c>
      <c r="F266" s="284">
        <f>F267+F273</f>
        <v>28868</v>
      </c>
      <c r="G266" s="284">
        <f>G267+G273</f>
        <v>28876</v>
      </c>
    </row>
    <row r="267" spans="1:7" s="2" customFormat="1" ht="26.4">
      <c r="A267" s="275" t="s">
        <v>67</v>
      </c>
      <c r="B267" s="285">
        <v>4</v>
      </c>
      <c r="C267" s="285">
        <v>8</v>
      </c>
      <c r="D267" s="286" t="s">
        <v>275</v>
      </c>
      <c r="E267" s="287" t="s">
        <v>584</v>
      </c>
      <c r="F267" s="288">
        <f t="shared" ref="F267:G271" si="17">F268</f>
        <v>27900</v>
      </c>
      <c r="G267" s="288">
        <f t="shared" si="17"/>
        <v>27900</v>
      </c>
    </row>
    <row r="268" spans="1:7" s="2" customFormat="1">
      <c r="A268" s="275" t="s">
        <v>109</v>
      </c>
      <c r="B268" s="285">
        <v>4</v>
      </c>
      <c r="C268" s="285">
        <v>8</v>
      </c>
      <c r="D268" s="286" t="s">
        <v>276</v>
      </c>
      <c r="E268" s="287" t="s">
        <v>584</v>
      </c>
      <c r="F268" s="288">
        <f t="shared" si="17"/>
        <v>27900</v>
      </c>
      <c r="G268" s="288">
        <f t="shared" si="17"/>
        <v>27900</v>
      </c>
    </row>
    <row r="269" spans="1:7" s="9" customFormat="1" ht="26.4">
      <c r="A269" s="275" t="s">
        <v>278</v>
      </c>
      <c r="B269" s="285">
        <v>4</v>
      </c>
      <c r="C269" s="285">
        <v>8</v>
      </c>
      <c r="D269" s="286" t="s">
        <v>277</v>
      </c>
      <c r="E269" s="287" t="s">
        <v>584</v>
      </c>
      <c r="F269" s="288">
        <f t="shared" si="17"/>
        <v>27900</v>
      </c>
      <c r="G269" s="288">
        <f t="shared" si="17"/>
        <v>27900</v>
      </c>
    </row>
    <row r="270" spans="1:7" s="2" customFormat="1" ht="26.4">
      <c r="A270" s="275" t="s">
        <v>278</v>
      </c>
      <c r="B270" s="285">
        <v>4</v>
      </c>
      <c r="C270" s="285">
        <v>8</v>
      </c>
      <c r="D270" s="286" t="s">
        <v>279</v>
      </c>
      <c r="E270" s="287" t="s">
        <v>584</v>
      </c>
      <c r="F270" s="288">
        <f t="shared" si="17"/>
        <v>27900</v>
      </c>
      <c r="G270" s="288">
        <f t="shared" si="17"/>
        <v>27900</v>
      </c>
    </row>
    <row r="271" spans="1:7" s="2" customFormat="1">
      <c r="A271" s="275" t="s">
        <v>524</v>
      </c>
      <c r="B271" s="285">
        <v>4</v>
      </c>
      <c r="C271" s="285">
        <v>8</v>
      </c>
      <c r="D271" s="286" t="s">
        <v>279</v>
      </c>
      <c r="E271" s="287" t="s">
        <v>20</v>
      </c>
      <c r="F271" s="288">
        <f t="shared" si="17"/>
        <v>27900</v>
      </c>
      <c r="G271" s="288">
        <f t="shared" si="17"/>
        <v>27900</v>
      </c>
    </row>
    <row r="272" spans="1:7" s="2" customFormat="1">
      <c r="A272" s="275" t="s">
        <v>36</v>
      </c>
      <c r="B272" s="285">
        <v>4</v>
      </c>
      <c r="C272" s="285">
        <v>8</v>
      </c>
      <c r="D272" s="286" t="s">
        <v>279</v>
      </c>
      <c r="E272" s="287" t="s">
        <v>19</v>
      </c>
      <c r="F272" s="290">
        <v>27900</v>
      </c>
      <c r="G272" s="290">
        <v>27900</v>
      </c>
    </row>
    <row r="273" spans="1:7" s="2" customFormat="1">
      <c r="A273" s="275" t="s">
        <v>163</v>
      </c>
      <c r="B273" s="285">
        <v>4</v>
      </c>
      <c r="C273" s="285">
        <v>8</v>
      </c>
      <c r="D273" s="286" t="s">
        <v>235</v>
      </c>
      <c r="E273" s="287" t="s">
        <v>584</v>
      </c>
      <c r="F273" s="288">
        <f>F274</f>
        <v>968</v>
      </c>
      <c r="G273" s="288">
        <f>G274</f>
        <v>976</v>
      </c>
    </row>
    <row r="274" spans="1:7" s="2" customFormat="1">
      <c r="A274" s="275" t="s">
        <v>164</v>
      </c>
      <c r="B274" s="285">
        <v>4</v>
      </c>
      <c r="C274" s="285">
        <v>8</v>
      </c>
      <c r="D274" s="286" t="s">
        <v>280</v>
      </c>
      <c r="E274" s="287" t="s">
        <v>584</v>
      </c>
      <c r="F274" s="288">
        <f>F275+F282</f>
        <v>968</v>
      </c>
      <c r="G274" s="288">
        <f>G275+G282</f>
        <v>976</v>
      </c>
    </row>
    <row r="275" spans="1:7" s="2" customFormat="1">
      <c r="A275" s="275" t="s">
        <v>281</v>
      </c>
      <c r="B275" s="285">
        <v>4</v>
      </c>
      <c r="C275" s="285">
        <v>8</v>
      </c>
      <c r="D275" s="286" t="s">
        <v>282</v>
      </c>
      <c r="E275" s="287" t="s">
        <v>584</v>
      </c>
      <c r="F275" s="288">
        <f>F276+F279</f>
        <v>468</v>
      </c>
      <c r="G275" s="288">
        <f>G276+G279</f>
        <v>476</v>
      </c>
    </row>
    <row r="276" spans="1:7" s="2" customFormat="1" ht="26.4">
      <c r="A276" s="266" t="s">
        <v>496</v>
      </c>
      <c r="B276" s="285">
        <v>4</v>
      </c>
      <c r="C276" s="285">
        <v>8</v>
      </c>
      <c r="D276" s="286" t="s">
        <v>717</v>
      </c>
      <c r="E276" s="287"/>
      <c r="F276" s="288">
        <f>F277</f>
        <v>300</v>
      </c>
      <c r="G276" s="288">
        <f>G277</f>
        <v>300</v>
      </c>
    </row>
    <row r="277" spans="1:7" s="2" customFormat="1">
      <c r="A277" s="266" t="s">
        <v>30</v>
      </c>
      <c r="B277" s="285">
        <v>4</v>
      </c>
      <c r="C277" s="285">
        <v>8</v>
      </c>
      <c r="D277" s="286" t="s">
        <v>717</v>
      </c>
      <c r="E277" s="287">
        <v>800</v>
      </c>
      <c r="F277" s="288">
        <f>F278</f>
        <v>300</v>
      </c>
      <c r="G277" s="288">
        <f>G278</f>
        <v>300</v>
      </c>
    </row>
    <row r="278" spans="1:7" s="2" customFormat="1" ht="26.4">
      <c r="A278" s="266" t="s">
        <v>544</v>
      </c>
      <c r="B278" s="285">
        <v>4</v>
      </c>
      <c r="C278" s="285">
        <v>8</v>
      </c>
      <c r="D278" s="286" t="s">
        <v>717</v>
      </c>
      <c r="E278" s="287">
        <v>810</v>
      </c>
      <c r="F278" s="290">
        <v>300</v>
      </c>
      <c r="G278" s="290">
        <v>300</v>
      </c>
    </row>
    <row r="279" spans="1:7" s="2" customFormat="1" ht="26.4">
      <c r="A279" s="266" t="s">
        <v>714</v>
      </c>
      <c r="B279" s="285">
        <v>4</v>
      </c>
      <c r="C279" s="285">
        <v>8</v>
      </c>
      <c r="D279" s="286" t="s">
        <v>715</v>
      </c>
      <c r="E279" s="287"/>
      <c r="F279" s="288">
        <f>F280</f>
        <v>168</v>
      </c>
      <c r="G279" s="288">
        <f>G280</f>
        <v>176</v>
      </c>
    </row>
    <row r="280" spans="1:7" s="2" customFormat="1">
      <c r="A280" s="266" t="s">
        <v>30</v>
      </c>
      <c r="B280" s="285">
        <v>4</v>
      </c>
      <c r="C280" s="285">
        <v>8</v>
      </c>
      <c r="D280" s="286" t="s">
        <v>715</v>
      </c>
      <c r="E280" s="287">
        <v>800</v>
      </c>
      <c r="F280" s="288">
        <f>F281</f>
        <v>168</v>
      </c>
      <c r="G280" s="288">
        <f>G281</f>
        <v>176</v>
      </c>
    </row>
    <row r="281" spans="1:7" s="2" customFormat="1" ht="26.4">
      <c r="A281" s="266" t="s">
        <v>544</v>
      </c>
      <c r="B281" s="285">
        <v>4</v>
      </c>
      <c r="C281" s="285">
        <v>8</v>
      </c>
      <c r="D281" s="286" t="s">
        <v>715</v>
      </c>
      <c r="E281" s="287">
        <v>810</v>
      </c>
      <c r="F281" s="290">
        <v>168</v>
      </c>
      <c r="G281" s="290">
        <v>176</v>
      </c>
    </row>
    <row r="282" spans="1:7" s="2" customFormat="1">
      <c r="A282" s="272" t="s">
        <v>352</v>
      </c>
      <c r="B282" s="285">
        <v>4</v>
      </c>
      <c r="C282" s="285">
        <v>8</v>
      </c>
      <c r="D282" s="286" t="s">
        <v>353</v>
      </c>
      <c r="E282" s="287"/>
      <c r="F282" s="288">
        <f t="shared" ref="F282:G284" si="18">F283</f>
        <v>500</v>
      </c>
      <c r="G282" s="288">
        <f t="shared" si="18"/>
        <v>500</v>
      </c>
    </row>
    <row r="283" spans="1:7" s="9" customFormat="1">
      <c r="A283" s="272" t="s">
        <v>598</v>
      </c>
      <c r="B283" s="285">
        <v>4</v>
      </c>
      <c r="C283" s="285">
        <v>8</v>
      </c>
      <c r="D283" s="286" t="s">
        <v>599</v>
      </c>
      <c r="E283" s="287" t="s">
        <v>584</v>
      </c>
      <c r="F283" s="288">
        <f t="shared" si="18"/>
        <v>500</v>
      </c>
      <c r="G283" s="288">
        <f t="shared" si="18"/>
        <v>500</v>
      </c>
    </row>
    <row r="284" spans="1:7" s="2" customFormat="1">
      <c r="A284" s="266" t="s">
        <v>524</v>
      </c>
      <c r="B284" s="285">
        <v>4</v>
      </c>
      <c r="C284" s="285">
        <v>8</v>
      </c>
      <c r="D284" s="286" t="s">
        <v>599</v>
      </c>
      <c r="E284" s="287">
        <v>200</v>
      </c>
      <c r="F284" s="288">
        <f t="shared" si="18"/>
        <v>500</v>
      </c>
      <c r="G284" s="288">
        <f t="shared" si="18"/>
        <v>500</v>
      </c>
    </row>
    <row r="285" spans="1:7" s="2" customFormat="1">
      <c r="A285" s="269" t="s">
        <v>36</v>
      </c>
      <c r="B285" s="285">
        <v>4</v>
      </c>
      <c r="C285" s="285">
        <v>8</v>
      </c>
      <c r="D285" s="286" t="s">
        <v>599</v>
      </c>
      <c r="E285" s="287">
        <v>240</v>
      </c>
      <c r="F285" s="290">
        <v>500</v>
      </c>
      <c r="G285" s="290">
        <v>500</v>
      </c>
    </row>
    <row r="286" spans="1:7" s="2" customFormat="1">
      <c r="A286" s="274" t="s">
        <v>946</v>
      </c>
      <c r="B286" s="281">
        <v>4</v>
      </c>
      <c r="C286" s="281">
        <v>9</v>
      </c>
      <c r="D286" s="282" t="s">
        <v>584</v>
      </c>
      <c r="E286" s="283" t="s">
        <v>584</v>
      </c>
      <c r="F286" s="284">
        <f>F287</f>
        <v>60300</v>
      </c>
      <c r="G286" s="284">
        <f>G287</f>
        <v>60300</v>
      </c>
    </row>
    <row r="287" spans="1:7" s="9" customFormat="1" ht="26.4">
      <c r="A287" s="275" t="s">
        <v>67</v>
      </c>
      <c r="B287" s="285">
        <v>4</v>
      </c>
      <c r="C287" s="285">
        <v>9</v>
      </c>
      <c r="D287" s="286" t="s">
        <v>275</v>
      </c>
      <c r="E287" s="287" t="s">
        <v>584</v>
      </c>
      <c r="F287" s="288">
        <f>F288+F300</f>
        <v>60300</v>
      </c>
      <c r="G287" s="288">
        <f>G288+G300</f>
        <v>60300</v>
      </c>
    </row>
    <row r="288" spans="1:7" s="2" customFormat="1">
      <c r="A288" s="275" t="s">
        <v>111</v>
      </c>
      <c r="B288" s="285">
        <v>4</v>
      </c>
      <c r="C288" s="285">
        <v>9</v>
      </c>
      <c r="D288" s="286" t="s">
        <v>283</v>
      </c>
      <c r="E288" s="287" t="s">
        <v>584</v>
      </c>
      <c r="F288" s="288">
        <f>F289+F293</f>
        <v>59300</v>
      </c>
      <c r="G288" s="288">
        <f>G289+G293</f>
        <v>59300</v>
      </c>
    </row>
    <row r="289" spans="1:7" s="2" customFormat="1" ht="26.4">
      <c r="A289" s="275" t="s">
        <v>284</v>
      </c>
      <c r="B289" s="285">
        <v>4</v>
      </c>
      <c r="C289" s="285">
        <v>9</v>
      </c>
      <c r="D289" s="286" t="s">
        <v>285</v>
      </c>
      <c r="E289" s="287" t="s">
        <v>584</v>
      </c>
      <c r="F289" s="288">
        <f t="shared" ref="F289:G291" si="19">F290</f>
        <v>28710</v>
      </c>
      <c r="G289" s="288">
        <f t="shared" si="19"/>
        <v>28710</v>
      </c>
    </row>
    <row r="290" spans="1:7" s="2" customFormat="1">
      <c r="A290" s="275" t="s">
        <v>286</v>
      </c>
      <c r="B290" s="285">
        <v>4</v>
      </c>
      <c r="C290" s="285">
        <v>9</v>
      </c>
      <c r="D290" s="286" t="s">
        <v>287</v>
      </c>
      <c r="E290" s="287" t="s">
        <v>584</v>
      </c>
      <c r="F290" s="288">
        <f t="shared" si="19"/>
        <v>28710</v>
      </c>
      <c r="G290" s="288">
        <f t="shared" si="19"/>
        <v>28710</v>
      </c>
    </row>
    <row r="291" spans="1:7" s="2" customFormat="1">
      <c r="A291" s="275" t="s">
        <v>524</v>
      </c>
      <c r="B291" s="285">
        <v>4</v>
      </c>
      <c r="C291" s="285">
        <v>9</v>
      </c>
      <c r="D291" s="286" t="s">
        <v>287</v>
      </c>
      <c r="E291" s="287" t="s">
        <v>20</v>
      </c>
      <c r="F291" s="288">
        <f t="shared" si="19"/>
        <v>28710</v>
      </c>
      <c r="G291" s="288">
        <f t="shared" si="19"/>
        <v>28710</v>
      </c>
    </row>
    <row r="292" spans="1:7" s="2" customFormat="1">
      <c r="A292" s="275" t="s">
        <v>36</v>
      </c>
      <c r="B292" s="285">
        <v>4</v>
      </c>
      <c r="C292" s="285">
        <v>9</v>
      </c>
      <c r="D292" s="286" t="s">
        <v>287</v>
      </c>
      <c r="E292" s="287" t="s">
        <v>19</v>
      </c>
      <c r="F292" s="290">
        <v>28710</v>
      </c>
      <c r="G292" s="290">
        <v>28710</v>
      </c>
    </row>
    <row r="293" spans="1:7" s="2" customFormat="1" ht="26.4">
      <c r="A293" s="275" t="s">
        <v>288</v>
      </c>
      <c r="B293" s="285">
        <v>4</v>
      </c>
      <c r="C293" s="285">
        <v>9</v>
      </c>
      <c r="D293" s="286" t="s">
        <v>289</v>
      </c>
      <c r="E293" s="287" t="s">
        <v>584</v>
      </c>
      <c r="F293" s="288">
        <f>F294+F297</f>
        <v>30590</v>
      </c>
      <c r="G293" s="288">
        <f>G294+G297</f>
        <v>30590</v>
      </c>
    </row>
    <row r="294" spans="1:7" s="2" customFormat="1">
      <c r="A294" s="275" t="s">
        <v>112</v>
      </c>
      <c r="B294" s="285">
        <v>4</v>
      </c>
      <c r="C294" s="285">
        <v>9</v>
      </c>
      <c r="D294" s="286" t="s">
        <v>290</v>
      </c>
      <c r="E294" s="287" t="s">
        <v>584</v>
      </c>
      <c r="F294" s="288">
        <f>F295</f>
        <v>29090</v>
      </c>
      <c r="G294" s="288">
        <f>G295</f>
        <v>29090</v>
      </c>
    </row>
    <row r="295" spans="1:7" s="2" customFormat="1">
      <c r="A295" s="275" t="s">
        <v>524</v>
      </c>
      <c r="B295" s="285">
        <v>4</v>
      </c>
      <c r="C295" s="285">
        <v>9</v>
      </c>
      <c r="D295" s="286" t="s">
        <v>290</v>
      </c>
      <c r="E295" s="287" t="s">
        <v>20</v>
      </c>
      <c r="F295" s="288">
        <f>F296</f>
        <v>29090</v>
      </c>
      <c r="G295" s="288">
        <f>G296</f>
        <v>29090</v>
      </c>
    </row>
    <row r="296" spans="1:7" s="9" customFormat="1">
      <c r="A296" s="275" t="s">
        <v>36</v>
      </c>
      <c r="B296" s="285">
        <v>4</v>
      </c>
      <c r="C296" s="285">
        <v>9</v>
      </c>
      <c r="D296" s="286" t="s">
        <v>290</v>
      </c>
      <c r="E296" s="287" t="s">
        <v>19</v>
      </c>
      <c r="F296" s="291">
        <v>29090</v>
      </c>
      <c r="G296" s="291">
        <v>29090</v>
      </c>
    </row>
    <row r="297" spans="1:7" s="2" customFormat="1" ht="26.4">
      <c r="A297" s="275" t="s">
        <v>545</v>
      </c>
      <c r="B297" s="285">
        <v>4</v>
      </c>
      <c r="C297" s="285">
        <v>9</v>
      </c>
      <c r="D297" s="286" t="s">
        <v>546</v>
      </c>
      <c r="E297" s="287" t="s">
        <v>584</v>
      </c>
      <c r="F297" s="288">
        <f>F298</f>
        <v>1500</v>
      </c>
      <c r="G297" s="288">
        <f>G298</f>
        <v>1500</v>
      </c>
    </row>
    <row r="298" spans="1:7" s="9" customFormat="1">
      <c r="A298" s="275" t="s">
        <v>524</v>
      </c>
      <c r="B298" s="285">
        <v>4</v>
      </c>
      <c r="C298" s="285">
        <v>9</v>
      </c>
      <c r="D298" s="286" t="s">
        <v>546</v>
      </c>
      <c r="E298" s="287" t="s">
        <v>20</v>
      </c>
      <c r="F298" s="288">
        <f>F299</f>
        <v>1500</v>
      </c>
      <c r="G298" s="288">
        <f>G299</f>
        <v>1500</v>
      </c>
    </row>
    <row r="299" spans="1:7" s="2" customFormat="1">
      <c r="A299" s="275" t="s">
        <v>36</v>
      </c>
      <c r="B299" s="285">
        <v>4</v>
      </c>
      <c r="C299" s="285">
        <v>9</v>
      </c>
      <c r="D299" s="286" t="s">
        <v>546</v>
      </c>
      <c r="E299" s="287" t="s">
        <v>19</v>
      </c>
      <c r="F299" s="290">
        <v>1500</v>
      </c>
      <c r="G299" s="290">
        <v>1500</v>
      </c>
    </row>
    <row r="300" spans="1:7" s="2" customFormat="1">
      <c r="A300" s="275" t="s">
        <v>113</v>
      </c>
      <c r="B300" s="285">
        <v>4</v>
      </c>
      <c r="C300" s="285">
        <v>9</v>
      </c>
      <c r="D300" s="286" t="s">
        <v>291</v>
      </c>
      <c r="E300" s="287" t="s">
        <v>584</v>
      </c>
      <c r="F300" s="288">
        <f t="shared" ref="F300:G303" si="20">F301</f>
        <v>1000</v>
      </c>
      <c r="G300" s="288">
        <f t="shared" si="20"/>
        <v>1000</v>
      </c>
    </row>
    <row r="301" spans="1:7" s="9" customFormat="1" ht="15.75" customHeight="1">
      <c r="A301" s="275" t="s">
        <v>292</v>
      </c>
      <c r="B301" s="285">
        <v>4</v>
      </c>
      <c r="C301" s="285">
        <v>9</v>
      </c>
      <c r="D301" s="286" t="s">
        <v>293</v>
      </c>
      <c r="E301" s="287" t="s">
        <v>584</v>
      </c>
      <c r="F301" s="288">
        <f t="shared" si="20"/>
        <v>1000</v>
      </c>
      <c r="G301" s="288">
        <f t="shared" si="20"/>
        <v>1000</v>
      </c>
    </row>
    <row r="302" spans="1:7" s="2" customFormat="1">
      <c r="A302" s="266" t="s">
        <v>605</v>
      </c>
      <c r="B302" s="285">
        <v>4</v>
      </c>
      <c r="C302" s="285">
        <v>9</v>
      </c>
      <c r="D302" s="286" t="s">
        <v>625</v>
      </c>
      <c r="E302" s="287" t="s">
        <v>584</v>
      </c>
      <c r="F302" s="288">
        <f t="shared" si="20"/>
        <v>1000</v>
      </c>
      <c r="G302" s="288">
        <f t="shared" si="20"/>
        <v>1000</v>
      </c>
    </row>
    <row r="303" spans="1:7" s="2" customFormat="1">
      <c r="A303" s="266" t="s">
        <v>524</v>
      </c>
      <c r="B303" s="285">
        <v>4</v>
      </c>
      <c r="C303" s="285">
        <v>9</v>
      </c>
      <c r="D303" s="286" t="s">
        <v>625</v>
      </c>
      <c r="E303" s="287" t="s">
        <v>20</v>
      </c>
      <c r="F303" s="288">
        <f t="shared" si="20"/>
        <v>1000</v>
      </c>
      <c r="G303" s="288">
        <f t="shared" si="20"/>
        <v>1000</v>
      </c>
    </row>
    <row r="304" spans="1:7" s="2" customFormat="1">
      <c r="A304" s="266" t="s">
        <v>36</v>
      </c>
      <c r="B304" s="285">
        <v>4</v>
      </c>
      <c r="C304" s="285">
        <v>9</v>
      </c>
      <c r="D304" s="286" t="s">
        <v>625</v>
      </c>
      <c r="E304" s="287" t="s">
        <v>19</v>
      </c>
      <c r="F304" s="290">
        <v>1000</v>
      </c>
      <c r="G304" s="290">
        <v>1000</v>
      </c>
    </row>
    <row r="305" spans="1:7" s="2" customFormat="1">
      <c r="A305" s="274" t="s">
        <v>73</v>
      </c>
      <c r="B305" s="281">
        <v>4</v>
      </c>
      <c r="C305" s="281">
        <v>10</v>
      </c>
      <c r="D305" s="282" t="s">
        <v>584</v>
      </c>
      <c r="E305" s="283" t="s">
        <v>584</v>
      </c>
      <c r="F305" s="284">
        <f>F306</f>
        <v>10000.200000000001</v>
      </c>
      <c r="G305" s="284">
        <f>G306</f>
        <v>10000.200000000001</v>
      </c>
    </row>
    <row r="306" spans="1:7" s="2" customFormat="1">
      <c r="A306" s="275" t="s">
        <v>47</v>
      </c>
      <c r="B306" s="285">
        <v>4</v>
      </c>
      <c r="C306" s="285">
        <v>10</v>
      </c>
      <c r="D306" s="286" t="s">
        <v>206</v>
      </c>
      <c r="E306" s="287" t="s">
        <v>584</v>
      </c>
      <c r="F306" s="288">
        <f>F307</f>
        <v>10000.200000000001</v>
      </c>
      <c r="G306" s="288">
        <f>G307</f>
        <v>10000.200000000001</v>
      </c>
    </row>
    <row r="307" spans="1:7" s="2" customFormat="1" ht="13.95" customHeight="1">
      <c r="A307" s="275" t="s">
        <v>72</v>
      </c>
      <c r="B307" s="285">
        <v>4</v>
      </c>
      <c r="C307" s="285">
        <v>10</v>
      </c>
      <c r="D307" s="286" t="s">
        <v>298</v>
      </c>
      <c r="E307" s="287" t="s">
        <v>584</v>
      </c>
      <c r="F307" s="288">
        <f>F308+F312+F316+F320+F324+F328+F332</f>
        <v>10000.200000000001</v>
      </c>
      <c r="G307" s="288">
        <f>G308+G312+G316+G320+G324+G328+G332</f>
        <v>10000.200000000001</v>
      </c>
    </row>
    <row r="308" spans="1:7" s="2" customFormat="1" ht="26.4">
      <c r="A308" s="275" t="s">
        <v>299</v>
      </c>
      <c r="B308" s="285">
        <v>4</v>
      </c>
      <c r="C308" s="285">
        <v>10</v>
      </c>
      <c r="D308" s="286" t="s">
        <v>300</v>
      </c>
      <c r="E308" s="287" t="s">
        <v>584</v>
      </c>
      <c r="F308" s="288">
        <f t="shared" ref="F308:G310" si="21">F309</f>
        <v>8284</v>
      </c>
      <c r="G308" s="288">
        <f t="shared" si="21"/>
        <v>8284</v>
      </c>
    </row>
    <row r="309" spans="1:7" s="2" customFormat="1" ht="26.4">
      <c r="A309" s="275" t="s">
        <v>93</v>
      </c>
      <c r="B309" s="285">
        <v>4</v>
      </c>
      <c r="C309" s="285">
        <v>10</v>
      </c>
      <c r="D309" s="286" t="s">
        <v>301</v>
      </c>
      <c r="E309" s="287" t="s">
        <v>584</v>
      </c>
      <c r="F309" s="288">
        <f t="shared" si="21"/>
        <v>8284</v>
      </c>
      <c r="G309" s="288">
        <f t="shared" si="21"/>
        <v>8284</v>
      </c>
    </row>
    <row r="310" spans="1:7" s="2" customFormat="1">
      <c r="A310" s="275" t="s">
        <v>524</v>
      </c>
      <c r="B310" s="285">
        <v>4</v>
      </c>
      <c r="C310" s="285">
        <v>10</v>
      </c>
      <c r="D310" s="286" t="s">
        <v>301</v>
      </c>
      <c r="E310" s="287" t="s">
        <v>20</v>
      </c>
      <c r="F310" s="288">
        <f t="shared" si="21"/>
        <v>8284</v>
      </c>
      <c r="G310" s="288">
        <f t="shared" si="21"/>
        <v>8284</v>
      </c>
    </row>
    <row r="311" spans="1:7" s="9" customFormat="1">
      <c r="A311" s="275" t="s">
        <v>36</v>
      </c>
      <c r="B311" s="285">
        <v>4</v>
      </c>
      <c r="C311" s="285">
        <v>10</v>
      </c>
      <c r="D311" s="286" t="s">
        <v>301</v>
      </c>
      <c r="E311" s="287" t="s">
        <v>19</v>
      </c>
      <c r="F311" s="291">
        <v>8284</v>
      </c>
      <c r="G311" s="291">
        <v>8284</v>
      </c>
    </row>
    <row r="312" spans="1:7" s="2" customFormat="1" ht="26.4">
      <c r="A312" s="275" t="s">
        <v>947</v>
      </c>
      <c r="B312" s="285">
        <v>4</v>
      </c>
      <c r="C312" s="285">
        <v>10</v>
      </c>
      <c r="D312" s="286" t="s">
        <v>302</v>
      </c>
      <c r="E312" s="287" t="s">
        <v>584</v>
      </c>
      <c r="F312" s="288">
        <f t="shared" ref="F312:G314" si="22">F313</f>
        <v>384.5</v>
      </c>
      <c r="G312" s="288">
        <f t="shared" si="22"/>
        <v>384.5</v>
      </c>
    </row>
    <row r="313" spans="1:7" s="2" customFormat="1" ht="26.4">
      <c r="A313" s="275" t="s">
        <v>137</v>
      </c>
      <c r="B313" s="285">
        <v>4</v>
      </c>
      <c r="C313" s="285">
        <v>10</v>
      </c>
      <c r="D313" s="286" t="s">
        <v>303</v>
      </c>
      <c r="E313" s="287" t="s">
        <v>584</v>
      </c>
      <c r="F313" s="288">
        <f t="shared" si="22"/>
        <v>384.5</v>
      </c>
      <c r="G313" s="288">
        <f t="shared" si="22"/>
        <v>384.5</v>
      </c>
    </row>
    <row r="314" spans="1:7" s="9" customFormat="1">
      <c r="A314" s="275" t="s">
        <v>524</v>
      </c>
      <c r="B314" s="285">
        <v>4</v>
      </c>
      <c r="C314" s="285">
        <v>10</v>
      </c>
      <c r="D314" s="286" t="s">
        <v>303</v>
      </c>
      <c r="E314" s="287" t="s">
        <v>20</v>
      </c>
      <c r="F314" s="288">
        <f t="shared" si="22"/>
        <v>384.5</v>
      </c>
      <c r="G314" s="288">
        <f t="shared" si="22"/>
        <v>384.5</v>
      </c>
    </row>
    <row r="315" spans="1:7" s="2" customFormat="1">
      <c r="A315" s="275" t="s">
        <v>36</v>
      </c>
      <c r="B315" s="285">
        <v>4</v>
      </c>
      <c r="C315" s="285">
        <v>10</v>
      </c>
      <c r="D315" s="286" t="s">
        <v>303</v>
      </c>
      <c r="E315" s="287" t="s">
        <v>19</v>
      </c>
      <c r="F315" s="290">
        <v>384.5</v>
      </c>
      <c r="G315" s="290">
        <v>384.5</v>
      </c>
    </row>
    <row r="316" spans="1:7" s="2" customFormat="1" ht="13.95" customHeight="1">
      <c r="A316" s="275" t="s">
        <v>527</v>
      </c>
      <c r="B316" s="285">
        <v>4</v>
      </c>
      <c r="C316" s="285">
        <v>10</v>
      </c>
      <c r="D316" s="286" t="s">
        <v>304</v>
      </c>
      <c r="E316" s="287" t="s">
        <v>584</v>
      </c>
      <c r="F316" s="288">
        <f t="shared" ref="F316:G318" si="23">F317</f>
        <v>481.7</v>
      </c>
      <c r="G316" s="288">
        <f t="shared" si="23"/>
        <v>481.7</v>
      </c>
    </row>
    <row r="317" spans="1:7" s="2" customFormat="1" ht="13.95" customHeight="1">
      <c r="A317" s="275" t="s">
        <v>137</v>
      </c>
      <c r="B317" s="285">
        <v>4</v>
      </c>
      <c r="C317" s="285">
        <v>10</v>
      </c>
      <c r="D317" s="286" t="s">
        <v>305</v>
      </c>
      <c r="E317" s="287" t="s">
        <v>584</v>
      </c>
      <c r="F317" s="288">
        <f t="shared" si="23"/>
        <v>481.7</v>
      </c>
      <c r="G317" s="288">
        <f t="shared" si="23"/>
        <v>481.7</v>
      </c>
    </row>
    <row r="318" spans="1:7" s="2" customFormat="1">
      <c r="A318" s="275" t="s">
        <v>524</v>
      </c>
      <c r="B318" s="285">
        <v>4</v>
      </c>
      <c r="C318" s="285">
        <v>10</v>
      </c>
      <c r="D318" s="286" t="s">
        <v>305</v>
      </c>
      <c r="E318" s="287" t="s">
        <v>20</v>
      </c>
      <c r="F318" s="288">
        <f t="shared" si="23"/>
        <v>481.7</v>
      </c>
      <c r="G318" s="288">
        <f t="shared" si="23"/>
        <v>481.7</v>
      </c>
    </row>
    <row r="319" spans="1:7" s="2" customFormat="1">
      <c r="A319" s="275" t="s">
        <v>36</v>
      </c>
      <c r="B319" s="285">
        <v>4</v>
      </c>
      <c r="C319" s="285">
        <v>10</v>
      </c>
      <c r="D319" s="286" t="s">
        <v>305</v>
      </c>
      <c r="E319" s="287" t="s">
        <v>19</v>
      </c>
      <c r="F319" s="290">
        <v>481.7</v>
      </c>
      <c r="G319" s="290">
        <v>481.7</v>
      </c>
    </row>
    <row r="320" spans="1:7" s="2" customFormat="1" ht="26.4">
      <c r="A320" s="266" t="s">
        <v>618</v>
      </c>
      <c r="B320" s="285">
        <v>4</v>
      </c>
      <c r="C320" s="285">
        <v>10</v>
      </c>
      <c r="D320" s="286" t="s">
        <v>616</v>
      </c>
      <c r="E320" s="287"/>
      <c r="F320" s="288">
        <f t="shared" ref="F320:G322" si="24">F321</f>
        <v>300</v>
      </c>
      <c r="G320" s="288">
        <f t="shared" si="24"/>
        <v>300</v>
      </c>
    </row>
    <row r="321" spans="1:7" s="2" customFormat="1" ht="26.4">
      <c r="A321" s="266" t="s">
        <v>137</v>
      </c>
      <c r="B321" s="285">
        <v>4</v>
      </c>
      <c r="C321" s="285">
        <v>10</v>
      </c>
      <c r="D321" s="286" t="s">
        <v>617</v>
      </c>
      <c r="E321" s="287"/>
      <c r="F321" s="288">
        <f t="shared" si="24"/>
        <v>300</v>
      </c>
      <c r="G321" s="288">
        <f t="shared" si="24"/>
        <v>300</v>
      </c>
    </row>
    <row r="322" spans="1:7" s="2" customFormat="1">
      <c r="A322" s="266" t="s">
        <v>524</v>
      </c>
      <c r="B322" s="285">
        <v>4</v>
      </c>
      <c r="C322" s="285">
        <v>10</v>
      </c>
      <c r="D322" s="286" t="s">
        <v>617</v>
      </c>
      <c r="E322" s="287">
        <v>200</v>
      </c>
      <c r="F322" s="288">
        <f t="shared" si="24"/>
        <v>300</v>
      </c>
      <c r="G322" s="288">
        <f t="shared" si="24"/>
        <v>300</v>
      </c>
    </row>
    <row r="323" spans="1:7" s="2" customFormat="1">
      <c r="A323" s="266" t="s">
        <v>36</v>
      </c>
      <c r="B323" s="285">
        <v>4</v>
      </c>
      <c r="C323" s="285">
        <v>10</v>
      </c>
      <c r="D323" s="286" t="s">
        <v>617</v>
      </c>
      <c r="E323" s="287">
        <v>240</v>
      </c>
      <c r="F323" s="290">
        <v>300</v>
      </c>
      <c r="G323" s="290">
        <v>300</v>
      </c>
    </row>
    <row r="324" spans="1:7" s="2" customFormat="1" ht="26.4">
      <c r="A324" s="266" t="s">
        <v>622</v>
      </c>
      <c r="B324" s="285">
        <v>4</v>
      </c>
      <c r="C324" s="285">
        <v>10</v>
      </c>
      <c r="D324" s="286" t="s">
        <v>620</v>
      </c>
      <c r="E324" s="287" t="s">
        <v>584</v>
      </c>
      <c r="F324" s="288">
        <f t="shared" ref="F324:G326" si="25">F325</f>
        <v>300</v>
      </c>
      <c r="G324" s="288">
        <f t="shared" si="25"/>
        <v>300</v>
      </c>
    </row>
    <row r="325" spans="1:7" s="2" customFormat="1" ht="26.4">
      <c r="A325" s="266" t="s">
        <v>137</v>
      </c>
      <c r="B325" s="285">
        <v>4</v>
      </c>
      <c r="C325" s="285">
        <v>10</v>
      </c>
      <c r="D325" s="286" t="s">
        <v>621</v>
      </c>
      <c r="E325" s="287" t="s">
        <v>584</v>
      </c>
      <c r="F325" s="288">
        <f t="shared" si="25"/>
        <v>300</v>
      </c>
      <c r="G325" s="288">
        <f t="shared" si="25"/>
        <v>300</v>
      </c>
    </row>
    <row r="326" spans="1:7" s="2" customFormat="1">
      <c r="A326" s="275" t="s">
        <v>524</v>
      </c>
      <c r="B326" s="285">
        <v>4</v>
      </c>
      <c r="C326" s="285">
        <v>10</v>
      </c>
      <c r="D326" s="286" t="s">
        <v>621</v>
      </c>
      <c r="E326" s="287" t="s">
        <v>20</v>
      </c>
      <c r="F326" s="288">
        <f t="shared" si="25"/>
        <v>300</v>
      </c>
      <c r="G326" s="288">
        <f t="shared" si="25"/>
        <v>300</v>
      </c>
    </row>
    <row r="327" spans="1:7" s="2" customFormat="1">
      <c r="A327" s="275" t="s">
        <v>36</v>
      </c>
      <c r="B327" s="285">
        <v>4</v>
      </c>
      <c r="C327" s="285">
        <v>10</v>
      </c>
      <c r="D327" s="286" t="s">
        <v>621</v>
      </c>
      <c r="E327" s="287" t="s">
        <v>19</v>
      </c>
      <c r="F327" s="290">
        <v>300</v>
      </c>
      <c r="G327" s="290">
        <v>300</v>
      </c>
    </row>
    <row r="328" spans="1:7" s="9" customFormat="1" ht="26.4">
      <c r="A328" s="266" t="s">
        <v>306</v>
      </c>
      <c r="B328" s="285">
        <v>4</v>
      </c>
      <c r="C328" s="285">
        <v>10</v>
      </c>
      <c r="D328" s="286" t="s">
        <v>307</v>
      </c>
      <c r="E328" s="287" t="s">
        <v>584</v>
      </c>
      <c r="F328" s="288">
        <f t="shared" ref="F328:G330" si="26">F329</f>
        <v>250</v>
      </c>
      <c r="G328" s="288">
        <f t="shared" si="26"/>
        <v>250</v>
      </c>
    </row>
    <row r="329" spans="1:7" s="2" customFormat="1" ht="26.4">
      <c r="A329" s="266" t="s">
        <v>137</v>
      </c>
      <c r="B329" s="285">
        <v>4</v>
      </c>
      <c r="C329" s="285">
        <v>10</v>
      </c>
      <c r="D329" s="286" t="s">
        <v>623</v>
      </c>
      <c r="E329" s="287" t="s">
        <v>584</v>
      </c>
      <c r="F329" s="288">
        <f t="shared" si="26"/>
        <v>250</v>
      </c>
      <c r="G329" s="288">
        <f t="shared" si="26"/>
        <v>250</v>
      </c>
    </row>
    <row r="330" spans="1:7" s="2" customFormat="1" ht="13.95" customHeight="1">
      <c r="A330" s="266" t="s">
        <v>524</v>
      </c>
      <c r="B330" s="285">
        <v>4</v>
      </c>
      <c r="C330" s="285">
        <v>10</v>
      </c>
      <c r="D330" s="286" t="s">
        <v>623</v>
      </c>
      <c r="E330" s="287" t="s">
        <v>20</v>
      </c>
      <c r="F330" s="288">
        <f t="shared" si="26"/>
        <v>250</v>
      </c>
      <c r="G330" s="288">
        <f t="shared" si="26"/>
        <v>250</v>
      </c>
    </row>
    <row r="331" spans="1:7" s="2" customFormat="1">
      <c r="A331" s="266" t="s">
        <v>36</v>
      </c>
      <c r="B331" s="285">
        <v>4</v>
      </c>
      <c r="C331" s="285">
        <v>10</v>
      </c>
      <c r="D331" s="286" t="s">
        <v>623</v>
      </c>
      <c r="E331" s="287" t="s">
        <v>19</v>
      </c>
      <c r="F331" s="290">
        <v>250</v>
      </c>
      <c r="G331" s="290">
        <v>250</v>
      </c>
    </row>
    <row r="332" spans="1:7" s="2" customFormat="1" ht="26.4">
      <c r="A332" s="266" t="s">
        <v>902</v>
      </c>
      <c r="B332" s="285">
        <v>4</v>
      </c>
      <c r="C332" s="285">
        <v>10</v>
      </c>
      <c r="D332" s="286" t="s">
        <v>900</v>
      </c>
      <c r="E332" s="287"/>
      <c r="F332" s="288">
        <f t="shared" ref="F332:G334" si="27">F333</f>
        <v>0</v>
      </c>
      <c r="G332" s="288">
        <f t="shared" si="27"/>
        <v>0</v>
      </c>
    </row>
    <row r="333" spans="1:7" s="2" customFormat="1" ht="26.4">
      <c r="A333" s="266" t="s">
        <v>532</v>
      </c>
      <c r="B333" s="285">
        <v>4</v>
      </c>
      <c r="C333" s="285">
        <v>10</v>
      </c>
      <c r="D333" s="286" t="s">
        <v>901</v>
      </c>
      <c r="E333" s="287"/>
      <c r="F333" s="288">
        <f t="shared" si="27"/>
        <v>0</v>
      </c>
      <c r="G333" s="288">
        <f t="shared" si="27"/>
        <v>0</v>
      </c>
    </row>
    <row r="334" spans="1:7" s="2" customFormat="1">
      <c r="A334" s="266" t="s">
        <v>524</v>
      </c>
      <c r="B334" s="285">
        <v>4</v>
      </c>
      <c r="C334" s="285">
        <v>10</v>
      </c>
      <c r="D334" s="286" t="s">
        <v>901</v>
      </c>
      <c r="E334" s="287">
        <v>200</v>
      </c>
      <c r="F334" s="288">
        <f t="shared" si="27"/>
        <v>0</v>
      </c>
      <c r="G334" s="288">
        <f t="shared" si="27"/>
        <v>0</v>
      </c>
    </row>
    <row r="335" spans="1:7" s="2" customFormat="1">
      <c r="A335" s="266" t="s">
        <v>36</v>
      </c>
      <c r="B335" s="285">
        <v>4</v>
      </c>
      <c r="C335" s="285">
        <v>10</v>
      </c>
      <c r="D335" s="286" t="s">
        <v>901</v>
      </c>
      <c r="E335" s="287">
        <v>240</v>
      </c>
      <c r="F335" s="290">
        <v>0</v>
      </c>
      <c r="G335" s="290">
        <v>0</v>
      </c>
    </row>
    <row r="336" spans="1:7" s="2" customFormat="1">
      <c r="A336" s="274" t="s">
        <v>95</v>
      </c>
      <c r="B336" s="281">
        <v>4</v>
      </c>
      <c r="C336" s="281">
        <v>12</v>
      </c>
      <c r="D336" s="282" t="s">
        <v>584</v>
      </c>
      <c r="E336" s="283" t="s">
        <v>584</v>
      </c>
      <c r="F336" s="284">
        <f>F337+F346+F366</f>
        <v>11213.8</v>
      </c>
      <c r="G336" s="284">
        <f>G337+G346+G366</f>
        <v>11213.8</v>
      </c>
    </row>
    <row r="337" spans="1:7" s="2" customFormat="1">
      <c r="A337" s="275" t="s">
        <v>94</v>
      </c>
      <c r="B337" s="285">
        <v>4</v>
      </c>
      <c r="C337" s="285">
        <v>12</v>
      </c>
      <c r="D337" s="286" t="s">
        <v>400</v>
      </c>
      <c r="E337" s="287" t="s">
        <v>584</v>
      </c>
      <c r="F337" s="288">
        <f>F338</f>
        <v>1693.4</v>
      </c>
      <c r="G337" s="288">
        <f>G338</f>
        <v>1693.4</v>
      </c>
    </row>
    <row r="338" spans="1:7" s="9" customFormat="1">
      <c r="A338" s="275" t="s">
        <v>547</v>
      </c>
      <c r="B338" s="285">
        <v>4</v>
      </c>
      <c r="C338" s="285">
        <v>12</v>
      </c>
      <c r="D338" s="286" t="s">
        <v>548</v>
      </c>
      <c r="E338" s="287" t="s">
        <v>584</v>
      </c>
      <c r="F338" s="288">
        <f>F339</f>
        <v>1693.4</v>
      </c>
      <c r="G338" s="288">
        <f>G339</f>
        <v>1693.4</v>
      </c>
    </row>
    <row r="339" spans="1:7" s="2" customFormat="1" ht="26.4">
      <c r="A339" s="275" t="s">
        <v>576</v>
      </c>
      <c r="B339" s="285">
        <v>4</v>
      </c>
      <c r="C339" s="285">
        <v>12</v>
      </c>
      <c r="D339" s="286" t="s">
        <v>549</v>
      </c>
      <c r="E339" s="287" t="s">
        <v>584</v>
      </c>
      <c r="F339" s="288">
        <f>F340+F343</f>
        <v>1693.4</v>
      </c>
      <c r="G339" s="288">
        <f>G340+G343</f>
        <v>1693.4</v>
      </c>
    </row>
    <row r="340" spans="1:7" s="2" customFormat="1">
      <c r="A340" s="275" t="s">
        <v>503</v>
      </c>
      <c r="B340" s="285">
        <v>4</v>
      </c>
      <c r="C340" s="285">
        <v>12</v>
      </c>
      <c r="D340" s="286" t="s">
        <v>550</v>
      </c>
      <c r="E340" s="287" t="s">
        <v>584</v>
      </c>
      <c r="F340" s="288">
        <f>F341</f>
        <v>995.4</v>
      </c>
      <c r="G340" s="288">
        <f>G341</f>
        <v>995.4</v>
      </c>
    </row>
    <row r="341" spans="1:7" s="9" customFormat="1">
      <c r="A341" s="275" t="s">
        <v>27</v>
      </c>
      <c r="B341" s="285">
        <v>4</v>
      </c>
      <c r="C341" s="285">
        <v>12</v>
      </c>
      <c r="D341" s="286" t="s">
        <v>550</v>
      </c>
      <c r="E341" s="287" t="s">
        <v>5</v>
      </c>
      <c r="F341" s="288">
        <f>F342</f>
        <v>995.4</v>
      </c>
      <c r="G341" s="288">
        <f>G342</f>
        <v>995.4</v>
      </c>
    </row>
    <row r="342" spans="1:7" s="2" customFormat="1">
      <c r="A342" s="275" t="s">
        <v>41</v>
      </c>
      <c r="B342" s="285">
        <v>4</v>
      </c>
      <c r="C342" s="285">
        <v>12</v>
      </c>
      <c r="D342" s="286" t="s">
        <v>550</v>
      </c>
      <c r="E342" s="287" t="s">
        <v>40</v>
      </c>
      <c r="F342" s="292">
        <v>995.4</v>
      </c>
      <c r="G342" s="290">
        <v>995.4</v>
      </c>
    </row>
    <row r="343" spans="1:7" s="2" customFormat="1">
      <c r="A343" s="275" t="s">
        <v>35</v>
      </c>
      <c r="B343" s="285">
        <v>4</v>
      </c>
      <c r="C343" s="285">
        <v>12</v>
      </c>
      <c r="D343" s="286" t="s">
        <v>551</v>
      </c>
      <c r="E343" s="287" t="s">
        <v>584</v>
      </c>
      <c r="F343" s="288">
        <f>F344</f>
        <v>698</v>
      </c>
      <c r="G343" s="288">
        <f>G344</f>
        <v>698</v>
      </c>
    </row>
    <row r="344" spans="1:7" s="9" customFormat="1">
      <c r="A344" s="275" t="s">
        <v>27</v>
      </c>
      <c r="B344" s="285">
        <v>4</v>
      </c>
      <c r="C344" s="285">
        <v>12</v>
      </c>
      <c r="D344" s="286" t="s">
        <v>551</v>
      </c>
      <c r="E344" s="287" t="s">
        <v>5</v>
      </c>
      <c r="F344" s="288">
        <f>F345</f>
        <v>698</v>
      </c>
      <c r="G344" s="288">
        <f>G345</f>
        <v>698</v>
      </c>
    </row>
    <row r="345" spans="1:7" s="2" customFormat="1">
      <c r="A345" s="275" t="s">
        <v>41</v>
      </c>
      <c r="B345" s="285">
        <v>4</v>
      </c>
      <c r="C345" s="285">
        <v>12</v>
      </c>
      <c r="D345" s="286" t="s">
        <v>551</v>
      </c>
      <c r="E345" s="287" t="s">
        <v>40</v>
      </c>
      <c r="F345" s="290">
        <v>698</v>
      </c>
      <c r="G345" s="290">
        <v>698</v>
      </c>
    </row>
    <row r="346" spans="1:7" s="2" customFormat="1">
      <c r="A346" s="275" t="s">
        <v>163</v>
      </c>
      <c r="B346" s="285">
        <v>4</v>
      </c>
      <c r="C346" s="285">
        <v>12</v>
      </c>
      <c r="D346" s="286" t="s">
        <v>235</v>
      </c>
      <c r="E346" s="287" t="s">
        <v>584</v>
      </c>
      <c r="F346" s="288">
        <f>F347</f>
        <v>4514.5</v>
      </c>
      <c r="G346" s="288">
        <f>G347</f>
        <v>4514.5</v>
      </c>
    </row>
    <row r="347" spans="1:7" s="2" customFormat="1">
      <c r="A347" s="275" t="s">
        <v>165</v>
      </c>
      <c r="B347" s="285">
        <v>4</v>
      </c>
      <c r="C347" s="285">
        <v>12</v>
      </c>
      <c r="D347" s="286" t="s">
        <v>308</v>
      </c>
      <c r="E347" s="287" t="s">
        <v>584</v>
      </c>
      <c r="F347" s="288">
        <f>F348+F352+F359</f>
        <v>4514.5</v>
      </c>
      <c r="G347" s="288">
        <f>G348+G352+G359</f>
        <v>4514.5</v>
      </c>
    </row>
    <row r="348" spans="1:7" s="2" customFormat="1">
      <c r="A348" s="275" t="s">
        <v>309</v>
      </c>
      <c r="B348" s="285">
        <v>4</v>
      </c>
      <c r="C348" s="285">
        <v>12</v>
      </c>
      <c r="D348" s="286" t="s">
        <v>310</v>
      </c>
      <c r="E348" s="287" t="s">
        <v>584</v>
      </c>
      <c r="F348" s="288">
        <f t="shared" ref="F348:G350" si="28">F349</f>
        <v>300</v>
      </c>
      <c r="G348" s="288">
        <f t="shared" si="28"/>
        <v>300</v>
      </c>
    </row>
    <row r="349" spans="1:7" s="2" customFormat="1">
      <c r="A349" s="275" t="s">
        <v>311</v>
      </c>
      <c r="B349" s="285">
        <v>4</v>
      </c>
      <c r="C349" s="285">
        <v>12</v>
      </c>
      <c r="D349" s="286" t="s">
        <v>312</v>
      </c>
      <c r="E349" s="287" t="s">
        <v>584</v>
      </c>
      <c r="F349" s="288">
        <f t="shared" si="28"/>
        <v>300</v>
      </c>
      <c r="G349" s="288">
        <f t="shared" si="28"/>
        <v>300</v>
      </c>
    </row>
    <row r="350" spans="1:7" s="2" customFormat="1">
      <c r="A350" s="275" t="s">
        <v>524</v>
      </c>
      <c r="B350" s="285">
        <v>4</v>
      </c>
      <c r="C350" s="285">
        <v>12</v>
      </c>
      <c r="D350" s="286" t="s">
        <v>312</v>
      </c>
      <c r="E350" s="287" t="s">
        <v>20</v>
      </c>
      <c r="F350" s="288">
        <f t="shared" si="28"/>
        <v>300</v>
      </c>
      <c r="G350" s="288">
        <f t="shared" si="28"/>
        <v>300</v>
      </c>
    </row>
    <row r="351" spans="1:7" s="2" customFormat="1">
      <c r="A351" s="275" t="s">
        <v>36</v>
      </c>
      <c r="B351" s="285">
        <v>4</v>
      </c>
      <c r="C351" s="285">
        <v>12</v>
      </c>
      <c r="D351" s="286" t="s">
        <v>312</v>
      </c>
      <c r="E351" s="287" t="s">
        <v>19</v>
      </c>
      <c r="F351" s="290">
        <v>300</v>
      </c>
      <c r="G351" s="290">
        <v>300</v>
      </c>
    </row>
    <row r="352" spans="1:7" s="2" customFormat="1" ht="26.4">
      <c r="A352" s="275" t="s">
        <v>313</v>
      </c>
      <c r="B352" s="285">
        <v>4</v>
      </c>
      <c r="C352" s="285">
        <v>12</v>
      </c>
      <c r="D352" s="286" t="s">
        <v>314</v>
      </c>
      <c r="E352" s="287" t="s">
        <v>584</v>
      </c>
      <c r="F352" s="288">
        <f>F353+F356</f>
        <v>3314.5</v>
      </c>
      <c r="G352" s="288">
        <f>G353+G356</f>
        <v>3314.5</v>
      </c>
    </row>
    <row r="353" spans="1:7" s="9" customFormat="1">
      <c r="A353" s="275" t="s">
        <v>502</v>
      </c>
      <c r="B353" s="285">
        <v>4</v>
      </c>
      <c r="C353" s="285">
        <v>12</v>
      </c>
      <c r="D353" s="286" t="s">
        <v>315</v>
      </c>
      <c r="E353" s="287" t="s">
        <v>584</v>
      </c>
      <c r="F353" s="288">
        <f>F354</f>
        <v>2314.5</v>
      </c>
      <c r="G353" s="288">
        <f>G354</f>
        <v>2314.5</v>
      </c>
    </row>
    <row r="354" spans="1:7" s="2" customFormat="1">
      <c r="A354" s="275" t="s">
        <v>27</v>
      </c>
      <c r="B354" s="285">
        <v>4</v>
      </c>
      <c r="C354" s="285">
        <v>12</v>
      </c>
      <c r="D354" s="286" t="s">
        <v>315</v>
      </c>
      <c r="E354" s="287" t="s">
        <v>5</v>
      </c>
      <c r="F354" s="288">
        <f>F355</f>
        <v>2314.5</v>
      </c>
      <c r="G354" s="288">
        <f>G355</f>
        <v>2314.5</v>
      </c>
    </row>
    <row r="355" spans="1:7" s="2" customFormat="1">
      <c r="A355" s="275" t="s">
        <v>41</v>
      </c>
      <c r="B355" s="285">
        <v>4</v>
      </c>
      <c r="C355" s="285">
        <v>12</v>
      </c>
      <c r="D355" s="286" t="s">
        <v>315</v>
      </c>
      <c r="E355" s="287" t="s">
        <v>40</v>
      </c>
      <c r="F355" s="290">
        <v>2314.5</v>
      </c>
      <c r="G355" s="290">
        <v>2314.5</v>
      </c>
    </row>
    <row r="356" spans="1:7" s="9" customFormat="1">
      <c r="A356" s="275" t="s">
        <v>35</v>
      </c>
      <c r="B356" s="285">
        <v>4</v>
      </c>
      <c r="C356" s="285">
        <v>12</v>
      </c>
      <c r="D356" s="286" t="s">
        <v>316</v>
      </c>
      <c r="E356" s="287" t="s">
        <v>584</v>
      </c>
      <c r="F356" s="288">
        <f>F357</f>
        <v>1000</v>
      </c>
      <c r="G356" s="288">
        <f>G357</f>
        <v>1000</v>
      </c>
    </row>
    <row r="357" spans="1:7" s="2" customFormat="1">
      <c r="A357" s="275" t="s">
        <v>27</v>
      </c>
      <c r="B357" s="285">
        <v>4</v>
      </c>
      <c r="C357" s="285">
        <v>12</v>
      </c>
      <c r="D357" s="286" t="s">
        <v>316</v>
      </c>
      <c r="E357" s="287" t="s">
        <v>5</v>
      </c>
      <c r="F357" s="288">
        <f>F358</f>
        <v>1000</v>
      </c>
      <c r="G357" s="288">
        <f>G358</f>
        <v>1000</v>
      </c>
    </row>
    <row r="358" spans="1:7" s="2" customFormat="1">
      <c r="A358" s="275" t="s">
        <v>41</v>
      </c>
      <c r="B358" s="285">
        <v>4</v>
      </c>
      <c r="C358" s="285">
        <v>12</v>
      </c>
      <c r="D358" s="286" t="s">
        <v>316</v>
      </c>
      <c r="E358" s="287" t="s">
        <v>40</v>
      </c>
      <c r="F358" s="290">
        <v>1000</v>
      </c>
      <c r="G358" s="290">
        <v>1000</v>
      </c>
    </row>
    <row r="359" spans="1:7" s="9" customFormat="1" ht="26.4">
      <c r="A359" s="275" t="s">
        <v>317</v>
      </c>
      <c r="B359" s="285">
        <v>4</v>
      </c>
      <c r="C359" s="285">
        <v>12</v>
      </c>
      <c r="D359" s="286" t="s">
        <v>318</v>
      </c>
      <c r="E359" s="287" t="s">
        <v>584</v>
      </c>
      <c r="F359" s="288">
        <f>F360+F363</f>
        <v>900</v>
      </c>
      <c r="G359" s="288">
        <f>G360+G363</f>
        <v>900</v>
      </c>
    </row>
    <row r="360" spans="1:7" s="2" customFormat="1" ht="26.4">
      <c r="A360" s="275" t="s">
        <v>319</v>
      </c>
      <c r="B360" s="285">
        <v>4</v>
      </c>
      <c r="C360" s="285">
        <v>12</v>
      </c>
      <c r="D360" s="286" t="s">
        <v>320</v>
      </c>
      <c r="E360" s="287" t="s">
        <v>584</v>
      </c>
      <c r="F360" s="288">
        <f>F361</f>
        <v>850</v>
      </c>
      <c r="G360" s="288">
        <f>G361</f>
        <v>850</v>
      </c>
    </row>
    <row r="361" spans="1:7" s="2" customFormat="1">
      <c r="A361" s="275" t="s">
        <v>30</v>
      </c>
      <c r="B361" s="285">
        <v>4</v>
      </c>
      <c r="C361" s="285">
        <v>12</v>
      </c>
      <c r="D361" s="286" t="s">
        <v>320</v>
      </c>
      <c r="E361" s="287" t="s">
        <v>4</v>
      </c>
      <c r="F361" s="288">
        <f>F362</f>
        <v>850</v>
      </c>
      <c r="G361" s="288">
        <f>G362</f>
        <v>850</v>
      </c>
    </row>
    <row r="362" spans="1:7" s="2" customFormat="1" ht="26.4">
      <c r="A362" s="275" t="s">
        <v>544</v>
      </c>
      <c r="B362" s="285">
        <v>4</v>
      </c>
      <c r="C362" s="285">
        <v>12</v>
      </c>
      <c r="D362" s="286" t="s">
        <v>320</v>
      </c>
      <c r="E362" s="287" t="s">
        <v>10</v>
      </c>
      <c r="F362" s="290">
        <v>850</v>
      </c>
      <c r="G362" s="290">
        <v>850</v>
      </c>
    </row>
    <row r="363" spans="1:7" s="2" customFormat="1" ht="39.6">
      <c r="A363" s="275" t="s">
        <v>552</v>
      </c>
      <c r="B363" s="285">
        <v>4</v>
      </c>
      <c r="C363" s="285">
        <v>12</v>
      </c>
      <c r="D363" s="286" t="s">
        <v>553</v>
      </c>
      <c r="E363" s="287" t="s">
        <v>584</v>
      </c>
      <c r="F363" s="288">
        <f>F364</f>
        <v>50</v>
      </c>
      <c r="G363" s="288">
        <f>G364</f>
        <v>50</v>
      </c>
    </row>
    <row r="364" spans="1:7" s="9" customFormat="1">
      <c r="A364" s="275" t="s">
        <v>30</v>
      </c>
      <c r="B364" s="285">
        <v>4</v>
      </c>
      <c r="C364" s="285">
        <v>12</v>
      </c>
      <c r="D364" s="286" t="s">
        <v>553</v>
      </c>
      <c r="E364" s="287" t="s">
        <v>4</v>
      </c>
      <c r="F364" s="288">
        <f>F365</f>
        <v>50</v>
      </c>
      <c r="G364" s="288">
        <f>G365</f>
        <v>50</v>
      </c>
    </row>
    <row r="365" spans="1:7" s="2" customFormat="1" ht="26.4">
      <c r="A365" s="275" t="s">
        <v>544</v>
      </c>
      <c r="B365" s="285">
        <v>4</v>
      </c>
      <c r="C365" s="285">
        <v>12</v>
      </c>
      <c r="D365" s="286" t="s">
        <v>553</v>
      </c>
      <c r="E365" s="287" t="s">
        <v>10</v>
      </c>
      <c r="F365" s="290">
        <v>50</v>
      </c>
      <c r="G365" s="290">
        <v>50</v>
      </c>
    </row>
    <row r="366" spans="1:7" s="2" customFormat="1">
      <c r="A366" s="275" t="s">
        <v>47</v>
      </c>
      <c r="B366" s="285">
        <v>4</v>
      </c>
      <c r="C366" s="285">
        <v>12</v>
      </c>
      <c r="D366" s="286" t="s">
        <v>206</v>
      </c>
      <c r="E366" s="287" t="s">
        <v>584</v>
      </c>
      <c r="F366" s="288">
        <f>F367+F379</f>
        <v>5005.8999999999996</v>
      </c>
      <c r="G366" s="288">
        <f>G367+G379</f>
        <v>5005.8999999999996</v>
      </c>
    </row>
    <row r="367" spans="1:7" s="2" customFormat="1" ht="26.4">
      <c r="A367" s="275" t="s">
        <v>144</v>
      </c>
      <c r="B367" s="285">
        <v>4</v>
      </c>
      <c r="C367" s="285">
        <v>12</v>
      </c>
      <c r="D367" s="286" t="s">
        <v>246</v>
      </c>
      <c r="E367" s="287" t="s">
        <v>584</v>
      </c>
      <c r="F367" s="288">
        <f>F368+F372</f>
        <v>2000</v>
      </c>
      <c r="G367" s="288">
        <f>G368+G372</f>
        <v>2000</v>
      </c>
    </row>
    <row r="368" spans="1:7" s="2" customFormat="1">
      <c r="A368" s="275" t="s">
        <v>577</v>
      </c>
      <c r="B368" s="285">
        <v>4</v>
      </c>
      <c r="C368" s="285">
        <v>12</v>
      </c>
      <c r="D368" s="286" t="s">
        <v>581</v>
      </c>
      <c r="E368" s="287" t="s">
        <v>584</v>
      </c>
      <c r="F368" s="288">
        <f t="shared" ref="F368:G370" si="29">F369</f>
        <v>400</v>
      </c>
      <c r="G368" s="288">
        <f t="shared" si="29"/>
        <v>400</v>
      </c>
    </row>
    <row r="369" spans="1:7" s="2" customFormat="1">
      <c r="A369" s="275" t="s">
        <v>322</v>
      </c>
      <c r="B369" s="285">
        <v>4</v>
      </c>
      <c r="C369" s="285">
        <v>12</v>
      </c>
      <c r="D369" s="286" t="s">
        <v>582</v>
      </c>
      <c r="E369" s="287" t="s">
        <v>584</v>
      </c>
      <c r="F369" s="288">
        <f t="shared" si="29"/>
        <v>400</v>
      </c>
      <c r="G369" s="288">
        <f t="shared" si="29"/>
        <v>400</v>
      </c>
    </row>
    <row r="370" spans="1:7" s="2" customFormat="1">
      <c r="A370" s="275" t="s">
        <v>524</v>
      </c>
      <c r="B370" s="285">
        <v>4</v>
      </c>
      <c r="C370" s="285">
        <v>12</v>
      </c>
      <c r="D370" s="286" t="s">
        <v>582</v>
      </c>
      <c r="E370" s="287" t="s">
        <v>20</v>
      </c>
      <c r="F370" s="288">
        <f t="shared" si="29"/>
        <v>400</v>
      </c>
      <c r="G370" s="288">
        <f t="shared" si="29"/>
        <v>400</v>
      </c>
    </row>
    <row r="371" spans="1:7" s="9" customFormat="1">
      <c r="A371" s="275" t="s">
        <v>36</v>
      </c>
      <c r="B371" s="285">
        <v>4</v>
      </c>
      <c r="C371" s="285">
        <v>12</v>
      </c>
      <c r="D371" s="286" t="s">
        <v>582</v>
      </c>
      <c r="E371" s="287" t="s">
        <v>19</v>
      </c>
      <c r="F371" s="291">
        <v>400</v>
      </c>
      <c r="G371" s="291">
        <v>400</v>
      </c>
    </row>
    <row r="372" spans="1:7" s="2" customFormat="1" ht="26.4">
      <c r="A372" s="275" t="s">
        <v>247</v>
      </c>
      <c r="B372" s="285">
        <v>4</v>
      </c>
      <c r="C372" s="285">
        <v>12</v>
      </c>
      <c r="D372" s="286" t="s">
        <v>248</v>
      </c>
      <c r="E372" s="287" t="s">
        <v>584</v>
      </c>
      <c r="F372" s="288">
        <f>F373+F376</f>
        <v>1600</v>
      </c>
      <c r="G372" s="288">
        <f>G373+G376</f>
        <v>1600</v>
      </c>
    </row>
    <row r="373" spans="1:7" s="2" customFormat="1" ht="26.4">
      <c r="A373" s="275" t="s">
        <v>948</v>
      </c>
      <c r="B373" s="285">
        <v>4</v>
      </c>
      <c r="C373" s="285">
        <v>12</v>
      </c>
      <c r="D373" s="286" t="s">
        <v>323</v>
      </c>
      <c r="E373" s="287" t="s">
        <v>584</v>
      </c>
      <c r="F373" s="288">
        <f>F374</f>
        <v>1100</v>
      </c>
      <c r="G373" s="288">
        <f>G374</f>
        <v>1100</v>
      </c>
    </row>
    <row r="374" spans="1:7" s="2" customFormat="1">
      <c r="A374" s="275" t="s">
        <v>524</v>
      </c>
      <c r="B374" s="285">
        <v>4</v>
      </c>
      <c r="C374" s="285">
        <v>12</v>
      </c>
      <c r="D374" s="286" t="s">
        <v>323</v>
      </c>
      <c r="E374" s="287" t="s">
        <v>20</v>
      </c>
      <c r="F374" s="288">
        <f>F375</f>
        <v>1100</v>
      </c>
      <c r="G374" s="288">
        <f>G375</f>
        <v>1100</v>
      </c>
    </row>
    <row r="375" spans="1:7" s="14" customFormat="1">
      <c r="A375" s="275" t="s">
        <v>36</v>
      </c>
      <c r="B375" s="285">
        <v>4</v>
      </c>
      <c r="C375" s="285">
        <v>12</v>
      </c>
      <c r="D375" s="286" t="s">
        <v>323</v>
      </c>
      <c r="E375" s="287" t="s">
        <v>19</v>
      </c>
      <c r="F375" s="291">
        <v>1100</v>
      </c>
      <c r="G375" s="291">
        <v>1100</v>
      </c>
    </row>
    <row r="376" spans="1:7" s="14" customFormat="1">
      <c r="A376" s="266" t="s">
        <v>638</v>
      </c>
      <c r="B376" s="285">
        <v>4</v>
      </c>
      <c r="C376" s="285">
        <v>12</v>
      </c>
      <c r="D376" s="286" t="s">
        <v>639</v>
      </c>
      <c r="E376" s="287"/>
      <c r="F376" s="288">
        <f>F377</f>
        <v>500</v>
      </c>
      <c r="G376" s="288">
        <f>G377</f>
        <v>500</v>
      </c>
    </row>
    <row r="377" spans="1:7" s="14" customFormat="1">
      <c r="A377" s="266" t="s">
        <v>524</v>
      </c>
      <c r="B377" s="285">
        <v>4</v>
      </c>
      <c r="C377" s="285">
        <v>12</v>
      </c>
      <c r="D377" s="286" t="s">
        <v>639</v>
      </c>
      <c r="E377" s="287">
        <v>200</v>
      </c>
      <c r="F377" s="288">
        <f>F378</f>
        <v>500</v>
      </c>
      <c r="G377" s="288">
        <f>G378</f>
        <v>500</v>
      </c>
    </row>
    <row r="378" spans="1:7" s="14" customFormat="1">
      <c r="A378" s="266" t="s">
        <v>36</v>
      </c>
      <c r="B378" s="285">
        <v>4</v>
      </c>
      <c r="C378" s="285">
        <v>12</v>
      </c>
      <c r="D378" s="286" t="s">
        <v>639</v>
      </c>
      <c r="E378" s="287">
        <v>240</v>
      </c>
      <c r="F378" s="291">
        <v>500</v>
      </c>
      <c r="G378" s="291">
        <v>500</v>
      </c>
    </row>
    <row r="379" spans="1:7" s="2" customFormat="1">
      <c r="A379" s="275" t="s">
        <v>49</v>
      </c>
      <c r="B379" s="285">
        <v>4</v>
      </c>
      <c r="C379" s="285">
        <v>12</v>
      </c>
      <c r="D379" s="286" t="s">
        <v>216</v>
      </c>
      <c r="E379" s="287" t="s">
        <v>584</v>
      </c>
      <c r="F379" s="288">
        <f>F380</f>
        <v>3005.9</v>
      </c>
      <c r="G379" s="288">
        <f>G380</f>
        <v>3005.9</v>
      </c>
    </row>
    <row r="380" spans="1:7" s="2" customFormat="1">
      <c r="A380" s="275" t="s">
        <v>324</v>
      </c>
      <c r="B380" s="285">
        <v>4</v>
      </c>
      <c r="C380" s="285">
        <v>12</v>
      </c>
      <c r="D380" s="286" t="s">
        <v>325</v>
      </c>
      <c r="E380" s="287" t="s">
        <v>584</v>
      </c>
      <c r="F380" s="288">
        <f>F381+F384</f>
        <v>3005.9</v>
      </c>
      <c r="G380" s="288">
        <f>G381+G384</f>
        <v>3005.9</v>
      </c>
    </row>
    <row r="381" spans="1:7" s="2" customFormat="1">
      <c r="A381" s="275" t="s">
        <v>503</v>
      </c>
      <c r="B381" s="285">
        <v>4</v>
      </c>
      <c r="C381" s="285">
        <v>12</v>
      </c>
      <c r="D381" s="286" t="s">
        <v>326</v>
      </c>
      <c r="E381" s="287" t="s">
        <v>584</v>
      </c>
      <c r="F381" s="288">
        <f>F382</f>
        <v>2505.9</v>
      </c>
      <c r="G381" s="288">
        <f>G382</f>
        <v>2505.9</v>
      </c>
    </row>
    <row r="382" spans="1:7" s="2" customFormat="1" ht="26.4">
      <c r="A382" s="275" t="s">
        <v>34</v>
      </c>
      <c r="B382" s="285">
        <v>4</v>
      </c>
      <c r="C382" s="285">
        <v>12</v>
      </c>
      <c r="D382" s="286" t="s">
        <v>326</v>
      </c>
      <c r="E382" s="287" t="s">
        <v>33</v>
      </c>
      <c r="F382" s="288">
        <f>F383</f>
        <v>2505.9</v>
      </c>
      <c r="G382" s="288">
        <f>G383</f>
        <v>2505.9</v>
      </c>
    </row>
    <row r="383" spans="1:7" s="2" customFormat="1">
      <c r="A383" s="275" t="s">
        <v>32</v>
      </c>
      <c r="B383" s="285">
        <v>4</v>
      </c>
      <c r="C383" s="285">
        <v>12</v>
      </c>
      <c r="D383" s="286" t="s">
        <v>326</v>
      </c>
      <c r="E383" s="287" t="s">
        <v>31</v>
      </c>
      <c r="F383" s="290">
        <v>2505.9</v>
      </c>
      <c r="G383" s="290">
        <v>2505.9</v>
      </c>
    </row>
    <row r="384" spans="1:7" s="2" customFormat="1">
      <c r="A384" s="275" t="s">
        <v>35</v>
      </c>
      <c r="B384" s="285">
        <v>4</v>
      </c>
      <c r="C384" s="285">
        <v>12</v>
      </c>
      <c r="D384" s="286" t="s">
        <v>327</v>
      </c>
      <c r="E384" s="287" t="s">
        <v>584</v>
      </c>
      <c r="F384" s="288">
        <f>F385+F387</f>
        <v>500</v>
      </c>
      <c r="G384" s="288">
        <f>G385+G387</f>
        <v>500</v>
      </c>
    </row>
    <row r="385" spans="1:7" s="2" customFormat="1">
      <c r="A385" s="275" t="s">
        <v>524</v>
      </c>
      <c r="B385" s="285">
        <v>4</v>
      </c>
      <c r="C385" s="285">
        <v>12</v>
      </c>
      <c r="D385" s="286" t="s">
        <v>327</v>
      </c>
      <c r="E385" s="287" t="s">
        <v>20</v>
      </c>
      <c r="F385" s="288">
        <f>F386</f>
        <v>496</v>
      </c>
      <c r="G385" s="288">
        <f>G386</f>
        <v>496</v>
      </c>
    </row>
    <row r="386" spans="1:7" s="2" customFormat="1">
      <c r="A386" s="275" t="s">
        <v>36</v>
      </c>
      <c r="B386" s="285">
        <v>4</v>
      </c>
      <c r="C386" s="285">
        <v>12</v>
      </c>
      <c r="D386" s="286" t="s">
        <v>327</v>
      </c>
      <c r="E386" s="287" t="s">
        <v>19</v>
      </c>
      <c r="F386" s="290">
        <v>496</v>
      </c>
      <c r="G386" s="290">
        <v>496</v>
      </c>
    </row>
    <row r="387" spans="1:7" s="9" customFormat="1">
      <c r="A387" s="275" t="s">
        <v>30</v>
      </c>
      <c r="B387" s="285">
        <v>4</v>
      </c>
      <c r="C387" s="285">
        <v>12</v>
      </c>
      <c r="D387" s="286" t="s">
        <v>327</v>
      </c>
      <c r="E387" s="287" t="s">
        <v>4</v>
      </c>
      <c r="F387" s="288">
        <f>F388</f>
        <v>4</v>
      </c>
      <c r="G387" s="288">
        <f>G388</f>
        <v>4</v>
      </c>
    </row>
    <row r="388" spans="1:7" s="2" customFormat="1">
      <c r="A388" s="275" t="s">
        <v>29</v>
      </c>
      <c r="B388" s="285">
        <v>4</v>
      </c>
      <c r="C388" s="285">
        <v>12</v>
      </c>
      <c r="D388" s="286" t="s">
        <v>327</v>
      </c>
      <c r="E388" s="287" t="s">
        <v>28</v>
      </c>
      <c r="F388" s="290">
        <v>4</v>
      </c>
      <c r="G388" s="290">
        <v>4</v>
      </c>
    </row>
    <row r="389" spans="1:7" s="2" customFormat="1">
      <c r="A389" s="273" t="s">
        <v>114</v>
      </c>
      <c r="B389" s="277">
        <v>5</v>
      </c>
      <c r="C389" s="277">
        <v>0</v>
      </c>
      <c r="D389" s="278" t="s">
        <v>584</v>
      </c>
      <c r="E389" s="279" t="s">
        <v>584</v>
      </c>
      <c r="F389" s="280">
        <f>F390+F414+F456</f>
        <v>215458.1</v>
      </c>
      <c r="G389" s="280">
        <f>G390+G414+G456</f>
        <v>209909.8</v>
      </c>
    </row>
    <row r="390" spans="1:7" s="2" customFormat="1">
      <c r="A390" s="274" t="s">
        <v>115</v>
      </c>
      <c r="B390" s="281">
        <v>5</v>
      </c>
      <c r="C390" s="281">
        <v>1</v>
      </c>
      <c r="D390" s="282" t="s">
        <v>584</v>
      </c>
      <c r="E390" s="283" t="s">
        <v>584</v>
      </c>
      <c r="F390" s="284">
        <f>F391+F401</f>
        <v>167804.7</v>
      </c>
      <c r="G390" s="284">
        <f>G391+G401</f>
        <v>145168.79999999999</v>
      </c>
    </row>
    <row r="391" spans="1:7" s="2" customFormat="1">
      <c r="A391" s="275" t="s">
        <v>949</v>
      </c>
      <c r="B391" s="285">
        <v>5</v>
      </c>
      <c r="C391" s="285">
        <v>1</v>
      </c>
      <c r="D391" s="286" t="s">
        <v>469</v>
      </c>
      <c r="E391" s="287" t="s">
        <v>584</v>
      </c>
      <c r="F391" s="288">
        <f t="shared" ref="F391:G395" si="30">F392</f>
        <v>160504.70000000001</v>
      </c>
      <c r="G391" s="288">
        <f t="shared" si="30"/>
        <v>137868.79999999999</v>
      </c>
    </row>
    <row r="392" spans="1:7" s="2" customFormat="1" ht="26.4">
      <c r="A392" s="275" t="s">
        <v>653</v>
      </c>
      <c r="B392" s="285">
        <v>5</v>
      </c>
      <c r="C392" s="285">
        <v>1</v>
      </c>
      <c r="D392" s="286" t="s">
        <v>650</v>
      </c>
      <c r="E392" s="287" t="s">
        <v>584</v>
      </c>
      <c r="F392" s="288">
        <f>F393+F397</f>
        <v>160504.70000000001</v>
      </c>
      <c r="G392" s="288">
        <f>G393+G397</f>
        <v>137868.79999999999</v>
      </c>
    </row>
    <row r="393" spans="1:7" s="2" customFormat="1" ht="26.4">
      <c r="A393" s="268" t="s">
        <v>654</v>
      </c>
      <c r="B393" s="285">
        <v>5</v>
      </c>
      <c r="C393" s="285">
        <v>1</v>
      </c>
      <c r="D393" s="286" t="s">
        <v>950</v>
      </c>
      <c r="E393" s="287"/>
      <c r="F393" s="288">
        <f t="shared" si="30"/>
        <v>2500</v>
      </c>
      <c r="G393" s="288">
        <f t="shared" si="30"/>
        <v>2500</v>
      </c>
    </row>
    <row r="394" spans="1:7" s="2" customFormat="1">
      <c r="A394" s="268" t="s">
        <v>682</v>
      </c>
      <c r="B394" s="285">
        <v>5</v>
      </c>
      <c r="C394" s="285">
        <v>1</v>
      </c>
      <c r="D394" s="286" t="s">
        <v>652</v>
      </c>
      <c r="E394" s="287"/>
      <c r="F394" s="288">
        <f t="shared" si="30"/>
        <v>2500</v>
      </c>
      <c r="G394" s="288">
        <f t="shared" si="30"/>
        <v>2500</v>
      </c>
    </row>
    <row r="395" spans="1:7" s="2" customFormat="1">
      <c r="A395" s="266" t="s">
        <v>524</v>
      </c>
      <c r="B395" s="285">
        <v>5</v>
      </c>
      <c r="C395" s="285">
        <v>1</v>
      </c>
      <c r="D395" s="286" t="s">
        <v>652</v>
      </c>
      <c r="E395" s="287">
        <v>200</v>
      </c>
      <c r="F395" s="288">
        <f t="shared" si="30"/>
        <v>2500</v>
      </c>
      <c r="G395" s="288">
        <f t="shared" si="30"/>
        <v>2500</v>
      </c>
    </row>
    <row r="396" spans="1:7" s="2" customFormat="1">
      <c r="A396" s="266" t="s">
        <v>36</v>
      </c>
      <c r="B396" s="285">
        <v>5</v>
      </c>
      <c r="C396" s="285">
        <v>1</v>
      </c>
      <c r="D396" s="286" t="s">
        <v>652</v>
      </c>
      <c r="E396" s="287">
        <v>240</v>
      </c>
      <c r="F396" s="290">
        <v>2500</v>
      </c>
      <c r="G396" s="290">
        <v>2500</v>
      </c>
    </row>
    <row r="397" spans="1:7" s="2" customFormat="1">
      <c r="A397" s="266" t="s">
        <v>1101</v>
      </c>
      <c r="B397" s="285">
        <v>5</v>
      </c>
      <c r="C397" s="285">
        <v>1</v>
      </c>
      <c r="D397" s="286" t="s">
        <v>1099</v>
      </c>
      <c r="E397" s="287"/>
      <c r="F397" s="290">
        <f t="shared" ref="F397:G399" si="31">F398</f>
        <v>158004.70000000001</v>
      </c>
      <c r="G397" s="290">
        <f t="shared" si="31"/>
        <v>135368.79999999999</v>
      </c>
    </row>
    <row r="398" spans="1:7" s="2" customFormat="1" ht="26.4">
      <c r="A398" s="266" t="s">
        <v>1102</v>
      </c>
      <c r="B398" s="285">
        <v>5</v>
      </c>
      <c r="C398" s="285">
        <v>1</v>
      </c>
      <c r="D398" s="286" t="s">
        <v>1100</v>
      </c>
      <c r="E398" s="287"/>
      <c r="F398" s="290">
        <f t="shared" si="31"/>
        <v>158004.70000000001</v>
      </c>
      <c r="G398" s="290">
        <f t="shared" si="31"/>
        <v>135368.79999999999</v>
      </c>
    </row>
    <row r="399" spans="1:7" s="2" customFormat="1">
      <c r="A399" s="266" t="s">
        <v>85</v>
      </c>
      <c r="B399" s="285">
        <v>5</v>
      </c>
      <c r="C399" s="285">
        <v>1</v>
      </c>
      <c r="D399" s="286" t="s">
        <v>1100</v>
      </c>
      <c r="E399" s="287">
        <v>400</v>
      </c>
      <c r="F399" s="290">
        <f t="shared" si="31"/>
        <v>158004.70000000001</v>
      </c>
      <c r="G399" s="290">
        <f t="shared" si="31"/>
        <v>135368.79999999999</v>
      </c>
    </row>
    <row r="400" spans="1:7" s="2" customFormat="1">
      <c r="A400" s="266" t="s">
        <v>83</v>
      </c>
      <c r="B400" s="285">
        <v>5</v>
      </c>
      <c r="C400" s="285">
        <v>1</v>
      </c>
      <c r="D400" s="286" t="s">
        <v>1100</v>
      </c>
      <c r="E400" s="287">
        <v>410</v>
      </c>
      <c r="F400" s="290">
        <v>158004.70000000001</v>
      </c>
      <c r="G400" s="290">
        <v>135368.79999999999</v>
      </c>
    </row>
    <row r="401" spans="1:7" s="2" customFormat="1" ht="26.4">
      <c r="A401" s="275" t="s">
        <v>116</v>
      </c>
      <c r="B401" s="285">
        <v>5</v>
      </c>
      <c r="C401" s="285">
        <v>1</v>
      </c>
      <c r="D401" s="286" t="s">
        <v>328</v>
      </c>
      <c r="E401" s="287" t="s">
        <v>584</v>
      </c>
      <c r="F401" s="288">
        <f>F402</f>
        <v>7300</v>
      </c>
      <c r="G401" s="288">
        <f>G402</f>
        <v>7300</v>
      </c>
    </row>
    <row r="402" spans="1:7" s="2" customFormat="1">
      <c r="A402" s="275" t="s">
        <v>117</v>
      </c>
      <c r="B402" s="285">
        <v>5</v>
      </c>
      <c r="C402" s="285">
        <v>1</v>
      </c>
      <c r="D402" s="286" t="s">
        <v>329</v>
      </c>
      <c r="E402" s="287" t="s">
        <v>584</v>
      </c>
      <c r="F402" s="288">
        <f>F403+F407</f>
        <v>7300</v>
      </c>
      <c r="G402" s="288">
        <f>G403+G407</f>
        <v>7300</v>
      </c>
    </row>
    <row r="403" spans="1:7" s="9" customFormat="1" ht="52.8">
      <c r="A403" s="275" t="s">
        <v>554</v>
      </c>
      <c r="B403" s="285">
        <v>5</v>
      </c>
      <c r="C403" s="285">
        <v>1</v>
      </c>
      <c r="D403" s="286" t="s">
        <v>330</v>
      </c>
      <c r="E403" s="287" t="s">
        <v>584</v>
      </c>
      <c r="F403" s="288">
        <f t="shared" ref="F403:G405" si="32">F404</f>
        <v>6300</v>
      </c>
      <c r="G403" s="288">
        <f t="shared" si="32"/>
        <v>6300</v>
      </c>
    </row>
    <row r="404" spans="1:7" s="2" customFormat="1">
      <c r="A404" s="275" t="s">
        <v>187</v>
      </c>
      <c r="B404" s="285">
        <v>5</v>
      </c>
      <c r="C404" s="285">
        <v>1</v>
      </c>
      <c r="D404" s="286" t="s">
        <v>331</v>
      </c>
      <c r="E404" s="287" t="s">
        <v>584</v>
      </c>
      <c r="F404" s="288">
        <f t="shared" si="32"/>
        <v>6300</v>
      </c>
      <c r="G404" s="288">
        <f t="shared" si="32"/>
        <v>6300</v>
      </c>
    </row>
    <row r="405" spans="1:7" s="2" customFormat="1">
      <c r="A405" s="275" t="s">
        <v>524</v>
      </c>
      <c r="B405" s="285">
        <v>5</v>
      </c>
      <c r="C405" s="285">
        <v>1</v>
      </c>
      <c r="D405" s="286" t="s">
        <v>331</v>
      </c>
      <c r="E405" s="287" t="s">
        <v>20</v>
      </c>
      <c r="F405" s="288">
        <f t="shared" si="32"/>
        <v>6300</v>
      </c>
      <c r="G405" s="288">
        <f t="shared" si="32"/>
        <v>6300</v>
      </c>
    </row>
    <row r="406" spans="1:7" s="9" customFormat="1">
      <c r="A406" s="275" t="s">
        <v>36</v>
      </c>
      <c r="B406" s="285">
        <v>5</v>
      </c>
      <c r="C406" s="285">
        <v>1</v>
      </c>
      <c r="D406" s="286" t="s">
        <v>331</v>
      </c>
      <c r="E406" s="287" t="s">
        <v>19</v>
      </c>
      <c r="F406" s="291">
        <v>6300</v>
      </c>
      <c r="G406" s="291">
        <v>6300</v>
      </c>
    </row>
    <row r="407" spans="1:7" s="2" customFormat="1">
      <c r="A407" s="275" t="s">
        <v>555</v>
      </c>
      <c r="B407" s="285">
        <v>5</v>
      </c>
      <c r="C407" s="285">
        <v>1</v>
      </c>
      <c r="D407" s="286" t="s">
        <v>556</v>
      </c>
      <c r="E407" s="287" t="s">
        <v>584</v>
      </c>
      <c r="F407" s="288">
        <f>F408+F411</f>
        <v>1000</v>
      </c>
      <c r="G407" s="288">
        <f>G408+G411</f>
        <v>1000</v>
      </c>
    </row>
    <row r="408" spans="1:7" s="2" customFormat="1">
      <c r="A408" s="275" t="s">
        <v>332</v>
      </c>
      <c r="B408" s="285">
        <v>5</v>
      </c>
      <c r="C408" s="285">
        <v>1</v>
      </c>
      <c r="D408" s="286" t="s">
        <v>557</v>
      </c>
      <c r="E408" s="287" t="s">
        <v>584</v>
      </c>
      <c r="F408" s="288">
        <f>F409</f>
        <v>500</v>
      </c>
      <c r="G408" s="288">
        <f>G409</f>
        <v>500</v>
      </c>
    </row>
    <row r="409" spans="1:7" s="2" customFormat="1">
      <c r="A409" s="275" t="s">
        <v>524</v>
      </c>
      <c r="B409" s="285">
        <v>5</v>
      </c>
      <c r="C409" s="285">
        <v>1</v>
      </c>
      <c r="D409" s="286" t="s">
        <v>557</v>
      </c>
      <c r="E409" s="287" t="s">
        <v>20</v>
      </c>
      <c r="F409" s="288">
        <f>F410</f>
        <v>500</v>
      </c>
      <c r="G409" s="288">
        <f>G410</f>
        <v>500</v>
      </c>
    </row>
    <row r="410" spans="1:7" s="2" customFormat="1">
      <c r="A410" s="275" t="s">
        <v>36</v>
      </c>
      <c r="B410" s="285">
        <v>5</v>
      </c>
      <c r="C410" s="285">
        <v>1</v>
      </c>
      <c r="D410" s="286" t="s">
        <v>557</v>
      </c>
      <c r="E410" s="287" t="s">
        <v>19</v>
      </c>
      <c r="F410" s="290">
        <v>500</v>
      </c>
      <c r="G410" s="290">
        <v>500</v>
      </c>
    </row>
    <row r="411" spans="1:7" s="9" customFormat="1">
      <c r="A411" s="266" t="s">
        <v>603</v>
      </c>
      <c r="B411" s="285">
        <v>5</v>
      </c>
      <c r="C411" s="285">
        <v>1</v>
      </c>
      <c r="D411" s="286" t="s">
        <v>629</v>
      </c>
      <c r="E411" s="287"/>
      <c r="F411" s="288">
        <f>F412</f>
        <v>500</v>
      </c>
      <c r="G411" s="288">
        <f>G412</f>
        <v>500</v>
      </c>
    </row>
    <row r="412" spans="1:7" s="2" customFormat="1">
      <c r="A412" s="266" t="s">
        <v>524</v>
      </c>
      <c r="B412" s="285">
        <v>5</v>
      </c>
      <c r="C412" s="285">
        <v>1</v>
      </c>
      <c r="D412" s="286" t="s">
        <v>629</v>
      </c>
      <c r="E412" s="287">
        <v>200</v>
      </c>
      <c r="F412" s="288">
        <f>F413</f>
        <v>500</v>
      </c>
      <c r="G412" s="288">
        <f>G413</f>
        <v>500</v>
      </c>
    </row>
    <row r="413" spans="1:7" s="2" customFormat="1">
      <c r="A413" s="266" t="s">
        <v>36</v>
      </c>
      <c r="B413" s="285">
        <v>5</v>
      </c>
      <c r="C413" s="285">
        <v>1</v>
      </c>
      <c r="D413" s="286" t="s">
        <v>629</v>
      </c>
      <c r="E413" s="287">
        <v>240</v>
      </c>
      <c r="F413" s="290">
        <v>500</v>
      </c>
      <c r="G413" s="290">
        <v>500</v>
      </c>
    </row>
    <row r="414" spans="1:7" s="2" customFormat="1">
      <c r="A414" s="274" t="s">
        <v>118</v>
      </c>
      <c r="B414" s="281">
        <v>5</v>
      </c>
      <c r="C414" s="281">
        <v>2</v>
      </c>
      <c r="D414" s="282" t="s">
        <v>584</v>
      </c>
      <c r="E414" s="283" t="s">
        <v>584</v>
      </c>
      <c r="F414" s="284">
        <f>F415+F446+F451</f>
        <v>31662.400000000001</v>
      </c>
      <c r="G414" s="284">
        <f>G415+G446+G451</f>
        <v>48750</v>
      </c>
    </row>
    <row r="415" spans="1:7" s="2" customFormat="1" ht="26.4">
      <c r="A415" s="275" t="s">
        <v>116</v>
      </c>
      <c r="B415" s="285">
        <v>5</v>
      </c>
      <c r="C415" s="285">
        <v>2</v>
      </c>
      <c r="D415" s="286" t="s">
        <v>328</v>
      </c>
      <c r="E415" s="287" t="s">
        <v>584</v>
      </c>
      <c r="F415" s="288">
        <f>F416</f>
        <v>15012.4</v>
      </c>
      <c r="G415" s="288">
        <f>G416</f>
        <v>32100</v>
      </c>
    </row>
    <row r="416" spans="1:7" s="2" customFormat="1">
      <c r="A416" s="275" t="s">
        <v>119</v>
      </c>
      <c r="B416" s="285">
        <v>5</v>
      </c>
      <c r="C416" s="285">
        <v>2</v>
      </c>
      <c r="D416" s="286" t="s">
        <v>333</v>
      </c>
      <c r="E416" s="287" t="s">
        <v>584</v>
      </c>
      <c r="F416" s="288">
        <f>F417+F439</f>
        <v>15012.4</v>
      </c>
      <c r="G416" s="288">
        <f>G417+G439</f>
        <v>32100</v>
      </c>
    </row>
    <row r="417" spans="1:7" s="2" customFormat="1" ht="26.4">
      <c r="A417" s="266" t="s">
        <v>698</v>
      </c>
      <c r="B417" s="285">
        <v>5</v>
      </c>
      <c r="C417" s="285">
        <v>2</v>
      </c>
      <c r="D417" s="286" t="s">
        <v>640</v>
      </c>
      <c r="E417" s="287" t="s">
        <v>584</v>
      </c>
      <c r="F417" s="288">
        <f>F424+F418+F421+F427+F430+F433+F436</f>
        <v>10410.799999999999</v>
      </c>
      <c r="G417" s="288">
        <f>G424+G418+G421+G427+G430+G433+G436</f>
        <v>26580</v>
      </c>
    </row>
    <row r="418" spans="1:7" s="2" customFormat="1" ht="26.4">
      <c r="A418" s="266" t="s">
        <v>716</v>
      </c>
      <c r="B418" s="285">
        <v>5</v>
      </c>
      <c r="C418" s="285">
        <v>2</v>
      </c>
      <c r="D418" s="286" t="s">
        <v>713</v>
      </c>
      <c r="E418" s="287" t="s">
        <v>584</v>
      </c>
      <c r="F418" s="288">
        <f>F419</f>
        <v>0</v>
      </c>
      <c r="G418" s="288">
        <f>G419</f>
        <v>0</v>
      </c>
    </row>
    <row r="419" spans="1:7" s="2" customFormat="1">
      <c r="A419" s="266" t="s">
        <v>85</v>
      </c>
      <c r="B419" s="285">
        <v>5</v>
      </c>
      <c r="C419" s="285">
        <v>2</v>
      </c>
      <c r="D419" s="286" t="s">
        <v>713</v>
      </c>
      <c r="E419" s="287">
        <v>400</v>
      </c>
      <c r="F419" s="288">
        <f>F420</f>
        <v>0</v>
      </c>
      <c r="G419" s="288">
        <f>G420</f>
        <v>0</v>
      </c>
    </row>
    <row r="420" spans="1:7" s="9" customFormat="1">
      <c r="A420" s="266" t="s">
        <v>83</v>
      </c>
      <c r="B420" s="285">
        <v>5</v>
      </c>
      <c r="C420" s="285">
        <v>2</v>
      </c>
      <c r="D420" s="286" t="s">
        <v>713</v>
      </c>
      <c r="E420" s="287">
        <v>410</v>
      </c>
      <c r="F420" s="291">
        <v>0</v>
      </c>
      <c r="G420" s="291">
        <v>0</v>
      </c>
    </row>
    <row r="421" spans="1:7" s="2" customFormat="1">
      <c r="A421" s="266" t="s">
        <v>338</v>
      </c>
      <c r="B421" s="285">
        <v>5</v>
      </c>
      <c r="C421" s="285">
        <v>2</v>
      </c>
      <c r="D421" s="286" t="s">
        <v>983</v>
      </c>
      <c r="E421" s="287" t="s">
        <v>584</v>
      </c>
      <c r="F421" s="288">
        <f>F422</f>
        <v>0</v>
      </c>
      <c r="G421" s="288">
        <f>G422</f>
        <v>0</v>
      </c>
    </row>
    <row r="422" spans="1:7" s="2" customFormat="1">
      <c r="A422" s="266" t="s">
        <v>85</v>
      </c>
      <c r="B422" s="285">
        <v>5</v>
      </c>
      <c r="C422" s="285">
        <v>2</v>
      </c>
      <c r="D422" s="286" t="s">
        <v>983</v>
      </c>
      <c r="E422" s="287">
        <v>400</v>
      </c>
      <c r="F422" s="288">
        <f>F423</f>
        <v>0</v>
      </c>
      <c r="G422" s="288">
        <f>G423</f>
        <v>0</v>
      </c>
    </row>
    <row r="423" spans="1:7" s="2" customFormat="1">
      <c r="A423" s="266" t="s">
        <v>83</v>
      </c>
      <c r="B423" s="285">
        <v>5</v>
      </c>
      <c r="C423" s="285">
        <v>2</v>
      </c>
      <c r="D423" s="286" t="s">
        <v>983</v>
      </c>
      <c r="E423" s="287">
        <v>410</v>
      </c>
      <c r="F423" s="290">
        <v>0</v>
      </c>
      <c r="G423" s="290">
        <v>0</v>
      </c>
    </row>
    <row r="424" spans="1:7" s="2" customFormat="1" ht="26.4">
      <c r="A424" s="266" t="s">
        <v>336</v>
      </c>
      <c r="B424" s="285">
        <v>5</v>
      </c>
      <c r="C424" s="285">
        <v>2</v>
      </c>
      <c r="D424" s="286" t="s">
        <v>985</v>
      </c>
      <c r="E424" s="287" t="s">
        <v>584</v>
      </c>
      <c r="F424" s="288">
        <f>F425</f>
        <v>6310.8</v>
      </c>
      <c r="G424" s="288">
        <f>G425</f>
        <v>8500</v>
      </c>
    </row>
    <row r="425" spans="1:7" s="9" customFormat="1">
      <c r="A425" s="268" t="s">
        <v>524</v>
      </c>
      <c r="B425" s="285">
        <v>5</v>
      </c>
      <c r="C425" s="285">
        <v>2</v>
      </c>
      <c r="D425" s="286" t="s">
        <v>985</v>
      </c>
      <c r="E425" s="287">
        <v>200</v>
      </c>
      <c r="F425" s="288">
        <f>F426</f>
        <v>6310.8</v>
      </c>
      <c r="G425" s="288">
        <f>G426</f>
        <v>8500</v>
      </c>
    </row>
    <row r="426" spans="1:7" s="2" customFormat="1">
      <c r="A426" s="268" t="s">
        <v>36</v>
      </c>
      <c r="B426" s="285">
        <v>5</v>
      </c>
      <c r="C426" s="285">
        <v>2</v>
      </c>
      <c r="D426" s="286" t="s">
        <v>986</v>
      </c>
      <c r="E426" s="287">
        <v>240</v>
      </c>
      <c r="F426" s="290">
        <v>6310.8</v>
      </c>
      <c r="G426" s="290">
        <v>8500</v>
      </c>
    </row>
    <row r="427" spans="1:7" s="2" customFormat="1">
      <c r="A427" s="266" t="s">
        <v>675</v>
      </c>
      <c r="B427" s="285">
        <v>5</v>
      </c>
      <c r="C427" s="285">
        <v>2</v>
      </c>
      <c r="D427" s="286" t="s">
        <v>674</v>
      </c>
      <c r="E427" s="287"/>
      <c r="F427" s="288">
        <f>F428</f>
        <v>0</v>
      </c>
      <c r="G427" s="288">
        <f>G428</f>
        <v>12980</v>
      </c>
    </row>
    <row r="428" spans="1:7" s="2" customFormat="1">
      <c r="A428" s="266" t="s">
        <v>85</v>
      </c>
      <c r="B428" s="285">
        <v>5</v>
      </c>
      <c r="C428" s="285">
        <v>2</v>
      </c>
      <c r="D428" s="286" t="s">
        <v>674</v>
      </c>
      <c r="E428" s="287">
        <v>400</v>
      </c>
      <c r="F428" s="288">
        <f>F429</f>
        <v>0</v>
      </c>
      <c r="G428" s="288">
        <f>G429</f>
        <v>12980</v>
      </c>
    </row>
    <row r="429" spans="1:7" s="2" customFormat="1">
      <c r="A429" s="266" t="s">
        <v>83</v>
      </c>
      <c r="B429" s="285">
        <v>5</v>
      </c>
      <c r="C429" s="285">
        <v>2</v>
      </c>
      <c r="D429" s="286" t="s">
        <v>674</v>
      </c>
      <c r="E429" s="287">
        <v>410</v>
      </c>
      <c r="F429" s="290">
        <v>0</v>
      </c>
      <c r="G429" s="290">
        <v>12980</v>
      </c>
    </row>
    <row r="430" spans="1:7" s="2" customFormat="1">
      <c r="A430" s="266" t="s">
        <v>642</v>
      </c>
      <c r="B430" s="285">
        <v>5</v>
      </c>
      <c r="C430" s="285">
        <v>2</v>
      </c>
      <c r="D430" s="286" t="s">
        <v>643</v>
      </c>
      <c r="E430" s="287"/>
      <c r="F430" s="288">
        <f>F431</f>
        <v>4000</v>
      </c>
      <c r="G430" s="288">
        <f>G431</f>
        <v>5000</v>
      </c>
    </row>
    <row r="431" spans="1:7" s="2" customFormat="1">
      <c r="A431" s="266" t="s">
        <v>524</v>
      </c>
      <c r="B431" s="285">
        <v>5</v>
      </c>
      <c r="C431" s="285">
        <v>2</v>
      </c>
      <c r="D431" s="286" t="s">
        <v>643</v>
      </c>
      <c r="E431" s="287">
        <v>200</v>
      </c>
      <c r="F431" s="288">
        <f>F432</f>
        <v>4000</v>
      </c>
      <c r="G431" s="288">
        <f>G432</f>
        <v>5000</v>
      </c>
    </row>
    <row r="432" spans="1:7" s="2" customFormat="1">
      <c r="A432" s="266" t="s">
        <v>36</v>
      </c>
      <c r="B432" s="285">
        <v>5</v>
      </c>
      <c r="C432" s="285">
        <v>2</v>
      </c>
      <c r="D432" s="286" t="s">
        <v>643</v>
      </c>
      <c r="E432" s="287">
        <v>240</v>
      </c>
      <c r="F432" s="290">
        <v>4000</v>
      </c>
      <c r="G432" s="290">
        <v>5000</v>
      </c>
    </row>
    <row r="433" spans="1:7" s="2" customFormat="1">
      <c r="A433" s="266" t="s">
        <v>645</v>
      </c>
      <c r="B433" s="285">
        <v>5</v>
      </c>
      <c r="C433" s="285">
        <v>2</v>
      </c>
      <c r="D433" s="286" t="s">
        <v>644</v>
      </c>
      <c r="E433" s="287"/>
      <c r="F433" s="288">
        <f>F434</f>
        <v>0</v>
      </c>
      <c r="G433" s="288">
        <f>G434</f>
        <v>0</v>
      </c>
    </row>
    <row r="434" spans="1:7" s="2" customFormat="1">
      <c r="A434" s="266" t="s">
        <v>524</v>
      </c>
      <c r="B434" s="285">
        <v>5</v>
      </c>
      <c r="C434" s="285">
        <v>2</v>
      </c>
      <c r="D434" s="286" t="s">
        <v>644</v>
      </c>
      <c r="E434" s="287">
        <v>200</v>
      </c>
      <c r="F434" s="288">
        <f>F435</f>
        <v>0</v>
      </c>
      <c r="G434" s="288">
        <f>G435</f>
        <v>0</v>
      </c>
    </row>
    <row r="435" spans="1:7" s="2" customFormat="1">
      <c r="A435" s="266" t="s">
        <v>36</v>
      </c>
      <c r="B435" s="285">
        <v>5</v>
      </c>
      <c r="C435" s="285">
        <v>2</v>
      </c>
      <c r="D435" s="286" t="s">
        <v>644</v>
      </c>
      <c r="E435" s="287">
        <v>240</v>
      </c>
      <c r="F435" s="290">
        <v>0</v>
      </c>
      <c r="G435" s="290">
        <v>0</v>
      </c>
    </row>
    <row r="436" spans="1:7" s="2" customFormat="1">
      <c r="A436" s="266" t="s">
        <v>646</v>
      </c>
      <c r="B436" s="285">
        <v>5</v>
      </c>
      <c r="C436" s="285">
        <v>2</v>
      </c>
      <c r="D436" s="286" t="s">
        <v>647</v>
      </c>
      <c r="E436" s="287"/>
      <c r="F436" s="288">
        <f>F437</f>
        <v>100</v>
      </c>
      <c r="G436" s="288">
        <f>G437</f>
        <v>100</v>
      </c>
    </row>
    <row r="437" spans="1:7" s="2" customFormat="1">
      <c r="A437" s="266" t="s">
        <v>524</v>
      </c>
      <c r="B437" s="285">
        <v>5</v>
      </c>
      <c r="C437" s="285">
        <v>2</v>
      </c>
      <c r="D437" s="286" t="s">
        <v>647</v>
      </c>
      <c r="E437" s="287">
        <v>200</v>
      </c>
      <c r="F437" s="288">
        <f>F438</f>
        <v>100</v>
      </c>
      <c r="G437" s="288">
        <f>G438</f>
        <v>100</v>
      </c>
    </row>
    <row r="438" spans="1:7" s="2" customFormat="1">
      <c r="A438" s="266" t="s">
        <v>36</v>
      </c>
      <c r="B438" s="285">
        <v>5</v>
      </c>
      <c r="C438" s="285">
        <v>2</v>
      </c>
      <c r="D438" s="286" t="s">
        <v>647</v>
      </c>
      <c r="E438" s="287">
        <v>240</v>
      </c>
      <c r="F438" s="290">
        <v>100</v>
      </c>
      <c r="G438" s="290">
        <v>100</v>
      </c>
    </row>
    <row r="439" spans="1:7" s="2" customFormat="1">
      <c r="A439" s="266" t="s">
        <v>334</v>
      </c>
      <c r="B439" s="285">
        <v>5</v>
      </c>
      <c r="C439" s="285">
        <v>2</v>
      </c>
      <c r="D439" s="286" t="s">
        <v>335</v>
      </c>
      <c r="E439" s="287" t="s">
        <v>584</v>
      </c>
      <c r="F439" s="288">
        <f>F440+F443</f>
        <v>4601.6000000000004</v>
      </c>
      <c r="G439" s="288">
        <f>G440+G443</f>
        <v>5520</v>
      </c>
    </row>
    <row r="440" spans="1:7" s="2" customFormat="1">
      <c r="A440" s="275" t="s">
        <v>558</v>
      </c>
      <c r="B440" s="285">
        <v>5</v>
      </c>
      <c r="C440" s="285">
        <v>2</v>
      </c>
      <c r="D440" s="286" t="s">
        <v>337</v>
      </c>
      <c r="E440" s="287" t="s">
        <v>584</v>
      </c>
      <c r="F440" s="288">
        <f>F441</f>
        <v>1500</v>
      </c>
      <c r="G440" s="288">
        <f>G441</f>
        <v>1500</v>
      </c>
    </row>
    <row r="441" spans="1:7" s="9" customFormat="1">
      <c r="A441" s="275" t="s">
        <v>30</v>
      </c>
      <c r="B441" s="285">
        <v>5</v>
      </c>
      <c r="C441" s="285">
        <v>2</v>
      </c>
      <c r="D441" s="286" t="s">
        <v>337</v>
      </c>
      <c r="E441" s="287" t="s">
        <v>4</v>
      </c>
      <c r="F441" s="288">
        <f>F442</f>
        <v>1500</v>
      </c>
      <c r="G441" s="288">
        <f>G442</f>
        <v>1500</v>
      </c>
    </row>
    <row r="442" spans="1:7" s="2" customFormat="1" ht="26.4">
      <c r="A442" s="275" t="s">
        <v>544</v>
      </c>
      <c r="B442" s="285">
        <v>5</v>
      </c>
      <c r="C442" s="285">
        <v>2</v>
      </c>
      <c r="D442" s="286" t="s">
        <v>337</v>
      </c>
      <c r="E442" s="287" t="s">
        <v>10</v>
      </c>
      <c r="F442" s="290">
        <v>1500</v>
      </c>
      <c r="G442" s="290">
        <v>1500</v>
      </c>
    </row>
    <row r="443" spans="1:7" s="2" customFormat="1">
      <c r="A443" s="266" t="s">
        <v>628</v>
      </c>
      <c r="B443" s="285">
        <v>5</v>
      </c>
      <c r="C443" s="285">
        <v>2</v>
      </c>
      <c r="D443" s="286" t="s">
        <v>627</v>
      </c>
      <c r="E443" s="287" t="s">
        <v>584</v>
      </c>
      <c r="F443" s="288">
        <f>F444</f>
        <v>3101.6</v>
      </c>
      <c r="G443" s="288">
        <f>G444</f>
        <v>4020</v>
      </c>
    </row>
    <row r="444" spans="1:7" s="2" customFormat="1">
      <c r="A444" s="266" t="s">
        <v>524</v>
      </c>
      <c r="B444" s="285">
        <v>5</v>
      </c>
      <c r="C444" s="285">
        <v>2</v>
      </c>
      <c r="D444" s="286" t="s">
        <v>627</v>
      </c>
      <c r="E444" s="287">
        <v>200</v>
      </c>
      <c r="F444" s="288">
        <f>F445</f>
        <v>3101.6</v>
      </c>
      <c r="G444" s="288">
        <f>G445</f>
        <v>4020</v>
      </c>
    </row>
    <row r="445" spans="1:7" s="9" customFormat="1">
      <c r="A445" s="266" t="s">
        <v>36</v>
      </c>
      <c r="B445" s="285">
        <v>5</v>
      </c>
      <c r="C445" s="285">
        <v>2</v>
      </c>
      <c r="D445" s="286" t="s">
        <v>627</v>
      </c>
      <c r="E445" s="287">
        <v>240</v>
      </c>
      <c r="F445" s="291">
        <v>3101.6</v>
      </c>
      <c r="G445" s="291">
        <v>4020</v>
      </c>
    </row>
    <row r="446" spans="1:7" s="2" customFormat="1">
      <c r="A446" s="275" t="s">
        <v>177</v>
      </c>
      <c r="B446" s="285">
        <v>5</v>
      </c>
      <c r="C446" s="285">
        <v>2</v>
      </c>
      <c r="D446" s="286" t="s">
        <v>339</v>
      </c>
      <c r="E446" s="287" t="s">
        <v>584</v>
      </c>
      <c r="F446" s="288">
        <f t="shared" ref="F446:G449" si="33">F447</f>
        <v>16100</v>
      </c>
      <c r="G446" s="288">
        <f t="shared" si="33"/>
        <v>16100</v>
      </c>
    </row>
    <row r="447" spans="1:7" s="2" customFormat="1" ht="39.6">
      <c r="A447" s="275" t="s">
        <v>340</v>
      </c>
      <c r="B447" s="285">
        <v>5</v>
      </c>
      <c r="C447" s="285">
        <v>2</v>
      </c>
      <c r="D447" s="286" t="s">
        <v>341</v>
      </c>
      <c r="E447" s="287" t="s">
        <v>584</v>
      </c>
      <c r="F447" s="288">
        <f t="shared" si="33"/>
        <v>16100</v>
      </c>
      <c r="G447" s="288">
        <f t="shared" si="33"/>
        <v>16100</v>
      </c>
    </row>
    <row r="448" spans="1:7" s="2" customFormat="1">
      <c r="A448" s="275" t="s">
        <v>120</v>
      </c>
      <c r="B448" s="285">
        <v>5</v>
      </c>
      <c r="C448" s="285">
        <v>2</v>
      </c>
      <c r="D448" s="286" t="s">
        <v>342</v>
      </c>
      <c r="E448" s="287" t="s">
        <v>584</v>
      </c>
      <c r="F448" s="288">
        <f t="shared" si="33"/>
        <v>16100</v>
      </c>
      <c r="G448" s="288">
        <f t="shared" si="33"/>
        <v>16100</v>
      </c>
    </row>
    <row r="449" spans="1:7" s="9" customFormat="1">
      <c r="A449" s="275" t="s">
        <v>85</v>
      </c>
      <c r="B449" s="285">
        <v>5</v>
      </c>
      <c r="C449" s="285">
        <v>2</v>
      </c>
      <c r="D449" s="286" t="s">
        <v>342</v>
      </c>
      <c r="E449" s="287" t="s">
        <v>84</v>
      </c>
      <c r="F449" s="288">
        <f t="shared" si="33"/>
        <v>16100</v>
      </c>
      <c r="G449" s="288">
        <f t="shared" si="33"/>
        <v>16100</v>
      </c>
    </row>
    <row r="450" spans="1:7" s="2" customFormat="1">
      <c r="A450" s="275" t="s">
        <v>83</v>
      </c>
      <c r="B450" s="285">
        <v>5</v>
      </c>
      <c r="C450" s="285">
        <v>2</v>
      </c>
      <c r="D450" s="286" t="s">
        <v>342</v>
      </c>
      <c r="E450" s="287" t="s">
        <v>82</v>
      </c>
      <c r="F450" s="290">
        <v>16100</v>
      </c>
      <c r="G450" s="290">
        <v>16100</v>
      </c>
    </row>
    <row r="451" spans="1:7" s="2" customFormat="1" ht="26.4">
      <c r="A451" s="275" t="s">
        <v>219</v>
      </c>
      <c r="B451" s="285">
        <v>5</v>
      </c>
      <c r="C451" s="285">
        <v>2</v>
      </c>
      <c r="D451" s="286" t="s">
        <v>220</v>
      </c>
      <c r="E451" s="287" t="s">
        <v>584</v>
      </c>
      <c r="F451" s="288">
        <f t="shared" ref="F451:G454" si="34">F452</f>
        <v>550</v>
      </c>
      <c r="G451" s="288">
        <f t="shared" si="34"/>
        <v>550</v>
      </c>
    </row>
    <row r="452" spans="1:7" s="2" customFormat="1" ht="26.4">
      <c r="A452" s="275" t="s">
        <v>343</v>
      </c>
      <c r="B452" s="285">
        <v>5</v>
      </c>
      <c r="C452" s="285">
        <v>2</v>
      </c>
      <c r="D452" s="286" t="s">
        <v>344</v>
      </c>
      <c r="E452" s="287" t="s">
        <v>584</v>
      </c>
      <c r="F452" s="288">
        <f t="shared" si="34"/>
        <v>550</v>
      </c>
      <c r="G452" s="288">
        <f t="shared" si="34"/>
        <v>550</v>
      </c>
    </row>
    <row r="453" spans="1:7" s="2" customFormat="1">
      <c r="A453" s="275" t="s">
        <v>345</v>
      </c>
      <c r="B453" s="285">
        <v>5</v>
      </c>
      <c r="C453" s="285">
        <v>2</v>
      </c>
      <c r="D453" s="286" t="s">
        <v>346</v>
      </c>
      <c r="E453" s="287" t="s">
        <v>584</v>
      </c>
      <c r="F453" s="288">
        <f t="shared" si="34"/>
        <v>550</v>
      </c>
      <c r="G453" s="288">
        <f t="shared" si="34"/>
        <v>550</v>
      </c>
    </row>
    <row r="454" spans="1:7" s="2" customFormat="1">
      <c r="A454" s="275" t="s">
        <v>524</v>
      </c>
      <c r="B454" s="285">
        <v>5</v>
      </c>
      <c r="C454" s="285">
        <v>2</v>
      </c>
      <c r="D454" s="286" t="s">
        <v>346</v>
      </c>
      <c r="E454" s="287" t="s">
        <v>20</v>
      </c>
      <c r="F454" s="288">
        <f t="shared" si="34"/>
        <v>550</v>
      </c>
      <c r="G454" s="288">
        <f t="shared" si="34"/>
        <v>550</v>
      </c>
    </row>
    <row r="455" spans="1:7" s="2" customFormat="1">
      <c r="A455" s="275" t="s">
        <v>36</v>
      </c>
      <c r="B455" s="285">
        <v>5</v>
      </c>
      <c r="C455" s="285">
        <v>2</v>
      </c>
      <c r="D455" s="286" t="s">
        <v>346</v>
      </c>
      <c r="E455" s="287" t="s">
        <v>19</v>
      </c>
      <c r="F455" s="290">
        <v>550</v>
      </c>
      <c r="G455" s="290">
        <v>550</v>
      </c>
    </row>
    <row r="456" spans="1:7" s="2" customFormat="1">
      <c r="A456" s="274" t="s">
        <v>121</v>
      </c>
      <c r="B456" s="281">
        <v>5</v>
      </c>
      <c r="C456" s="281">
        <v>3</v>
      </c>
      <c r="D456" s="282" t="s">
        <v>584</v>
      </c>
      <c r="E456" s="283" t="s">
        <v>584</v>
      </c>
      <c r="F456" s="284">
        <f>F457+F470</f>
        <v>15991</v>
      </c>
      <c r="G456" s="284">
        <f>G457+G470</f>
        <v>15991</v>
      </c>
    </row>
    <row r="457" spans="1:7" s="9" customFormat="1" ht="26.4">
      <c r="A457" s="275" t="s">
        <v>116</v>
      </c>
      <c r="B457" s="285">
        <v>5</v>
      </c>
      <c r="C457" s="285">
        <v>3</v>
      </c>
      <c r="D457" s="286" t="s">
        <v>328</v>
      </c>
      <c r="E457" s="287" t="s">
        <v>584</v>
      </c>
      <c r="F457" s="288">
        <f>F458</f>
        <v>5800</v>
      </c>
      <c r="G457" s="288">
        <f>G458</f>
        <v>5800</v>
      </c>
    </row>
    <row r="458" spans="1:7" s="2" customFormat="1">
      <c r="A458" s="275" t="s">
        <v>559</v>
      </c>
      <c r="B458" s="285">
        <v>5</v>
      </c>
      <c r="C458" s="285">
        <v>3</v>
      </c>
      <c r="D458" s="286" t="s">
        <v>347</v>
      </c>
      <c r="E458" s="287" t="s">
        <v>584</v>
      </c>
      <c r="F458" s="288">
        <f>F459+F466</f>
        <v>5800</v>
      </c>
      <c r="G458" s="288">
        <f>G459+G466</f>
        <v>5800</v>
      </c>
    </row>
    <row r="459" spans="1:7" s="2" customFormat="1" ht="26.4">
      <c r="A459" s="266" t="s">
        <v>348</v>
      </c>
      <c r="B459" s="285">
        <v>5</v>
      </c>
      <c r="C459" s="285">
        <v>2</v>
      </c>
      <c r="D459" s="286" t="s">
        <v>630</v>
      </c>
      <c r="E459" s="287"/>
      <c r="F459" s="288">
        <f>F460+F463</f>
        <v>4273</v>
      </c>
      <c r="G459" s="288">
        <f>G460+G463</f>
        <v>4273</v>
      </c>
    </row>
    <row r="460" spans="1:7" s="2" customFormat="1">
      <c r="A460" s="266" t="s">
        <v>350</v>
      </c>
      <c r="B460" s="285">
        <v>5</v>
      </c>
      <c r="C460" s="285">
        <v>3</v>
      </c>
      <c r="D460" s="286" t="s">
        <v>631</v>
      </c>
      <c r="E460" s="287"/>
      <c r="F460" s="288">
        <f>F461</f>
        <v>3255</v>
      </c>
      <c r="G460" s="288">
        <f>G461</f>
        <v>3255</v>
      </c>
    </row>
    <row r="461" spans="1:7" s="2" customFormat="1">
      <c r="A461" s="266" t="s">
        <v>524</v>
      </c>
      <c r="B461" s="285">
        <v>5</v>
      </c>
      <c r="C461" s="285">
        <v>3</v>
      </c>
      <c r="D461" s="286" t="s">
        <v>631</v>
      </c>
      <c r="E461" s="287">
        <v>200</v>
      </c>
      <c r="F461" s="288">
        <f>F462</f>
        <v>3255</v>
      </c>
      <c r="G461" s="288">
        <f>G462</f>
        <v>3255</v>
      </c>
    </row>
    <row r="462" spans="1:7" s="2" customFormat="1">
      <c r="A462" s="266" t="s">
        <v>36</v>
      </c>
      <c r="B462" s="285">
        <v>5</v>
      </c>
      <c r="C462" s="285">
        <v>3</v>
      </c>
      <c r="D462" s="286" t="s">
        <v>631</v>
      </c>
      <c r="E462" s="287">
        <v>240</v>
      </c>
      <c r="F462" s="290">
        <v>3255</v>
      </c>
      <c r="G462" s="290">
        <v>3255</v>
      </c>
    </row>
    <row r="463" spans="1:7" s="2" customFormat="1" ht="26.4">
      <c r="A463" s="275" t="s">
        <v>351</v>
      </c>
      <c r="B463" s="285">
        <v>5</v>
      </c>
      <c r="C463" s="285">
        <v>3</v>
      </c>
      <c r="D463" s="286" t="s">
        <v>632</v>
      </c>
      <c r="E463" s="287" t="s">
        <v>584</v>
      </c>
      <c r="F463" s="288">
        <f>F464</f>
        <v>1018</v>
      </c>
      <c r="G463" s="288">
        <f>G464</f>
        <v>1018</v>
      </c>
    </row>
    <row r="464" spans="1:7" s="2" customFormat="1">
      <c r="A464" s="275" t="s">
        <v>524</v>
      </c>
      <c r="B464" s="285">
        <v>5</v>
      </c>
      <c r="C464" s="285">
        <v>3</v>
      </c>
      <c r="D464" s="286" t="s">
        <v>632</v>
      </c>
      <c r="E464" s="287" t="s">
        <v>20</v>
      </c>
      <c r="F464" s="288">
        <f>F465</f>
        <v>1018</v>
      </c>
      <c r="G464" s="288">
        <f>G465</f>
        <v>1018</v>
      </c>
    </row>
    <row r="465" spans="1:7" s="2" customFormat="1">
      <c r="A465" s="275" t="s">
        <v>36</v>
      </c>
      <c r="B465" s="285">
        <v>5</v>
      </c>
      <c r="C465" s="285">
        <v>3</v>
      </c>
      <c r="D465" s="286" t="s">
        <v>632</v>
      </c>
      <c r="E465" s="287" t="s">
        <v>19</v>
      </c>
      <c r="F465" s="290">
        <v>1018</v>
      </c>
      <c r="G465" s="290">
        <v>1018</v>
      </c>
    </row>
    <row r="466" spans="1:7" s="2" customFormat="1" ht="26.4">
      <c r="A466" s="266" t="s">
        <v>634</v>
      </c>
      <c r="B466" s="285">
        <v>5</v>
      </c>
      <c r="C466" s="285">
        <v>3</v>
      </c>
      <c r="D466" s="286" t="s">
        <v>349</v>
      </c>
      <c r="E466" s="287"/>
      <c r="F466" s="288">
        <f t="shared" ref="F466:G468" si="35">F467</f>
        <v>1527</v>
      </c>
      <c r="G466" s="288">
        <f t="shared" si="35"/>
        <v>1527</v>
      </c>
    </row>
    <row r="467" spans="1:7" s="2" customFormat="1">
      <c r="A467" s="266" t="s">
        <v>635</v>
      </c>
      <c r="B467" s="285">
        <v>5</v>
      </c>
      <c r="C467" s="285">
        <v>3</v>
      </c>
      <c r="D467" s="286" t="s">
        <v>633</v>
      </c>
      <c r="E467" s="287"/>
      <c r="F467" s="288">
        <f t="shared" si="35"/>
        <v>1527</v>
      </c>
      <c r="G467" s="288">
        <f t="shared" si="35"/>
        <v>1527</v>
      </c>
    </row>
    <row r="468" spans="1:7" s="2" customFormat="1">
      <c r="A468" s="266" t="s">
        <v>524</v>
      </c>
      <c r="B468" s="285">
        <v>5</v>
      </c>
      <c r="C468" s="285">
        <v>3</v>
      </c>
      <c r="D468" s="286" t="s">
        <v>633</v>
      </c>
      <c r="E468" s="287">
        <v>200</v>
      </c>
      <c r="F468" s="288">
        <f t="shared" si="35"/>
        <v>1527</v>
      </c>
      <c r="G468" s="288">
        <f t="shared" si="35"/>
        <v>1527</v>
      </c>
    </row>
    <row r="469" spans="1:7" s="2" customFormat="1">
      <c r="A469" s="266" t="s">
        <v>36</v>
      </c>
      <c r="B469" s="285">
        <v>5</v>
      </c>
      <c r="C469" s="285">
        <v>3</v>
      </c>
      <c r="D469" s="286" t="s">
        <v>633</v>
      </c>
      <c r="E469" s="287">
        <v>240</v>
      </c>
      <c r="F469" s="290">
        <v>1527</v>
      </c>
      <c r="G469" s="290">
        <v>1527</v>
      </c>
    </row>
    <row r="470" spans="1:7" s="2" customFormat="1">
      <c r="A470" s="275" t="s">
        <v>163</v>
      </c>
      <c r="B470" s="285">
        <v>5</v>
      </c>
      <c r="C470" s="285">
        <v>3</v>
      </c>
      <c r="D470" s="286" t="s">
        <v>235</v>
      </c>
      <c r="E470" s="287" t="s">
        <v>584</v>
      </c>
      <c r="F470" s="288">
        <f>F471</f>
        <v>10191</v>
      </c>
      <c r="G470" s="288">
        <f>G471</f>
        <v>10191</v>
      </c>
    </row>
    <row r="471" spans="1:7" s="2" customFormat="1">
      <c r="A471" s="275" t="s">
        <v>164</v>
      </c>
      <c r="B471" s="285">
        <v>5</v>
      </c>
      <c r="C471" s="285">
        <v>3</v>
      </c>
      <c r="D471" s="286" t="s">
        <v>280</v>
      </c>
      <c r="E471" s="287" t="s">
        <v>584</v>
      </c>
      <c r="F471" s="288">
        <f>F472</f>
        <v>10191</v>
      </c>
      <c r="G471" s="288">
        <f>G472</f>
        <v>10191</v>
      </c>
    </row>
    <row r="472" spans="1:7" s="2" customFormat="1">
      <c r="A472" s="275" t="s">
        <v>352</v>
      </c>
      <c r="B472" s="285">
        <v>5</v>
      </c>
      <c r="C472" s="285">
        <v>3</v>
      </c>
      <c r="D472" s="286" t="s">
        <v>353</v>
      </c>
      <c r="E472" s="287" t="s">
        <v>584</v>
      </c>
      <c r="F472" s="288">
        <f>F473+F476+F479+F482+F485</f>
        <v>10191</v>
      </c>
      <c r="G472" s="288">
        <f>G473+G476+G479+G482+G485</f>
        <v>10191</v>
      </c>
    </row>
    <row r="473" spans="1:7" s="2" customFormat="1">
      <c r="A473" s="275" t="s">
        <v>185</v>
      </c>
      <c r="B473" s="285">
        <v>5</v>
      </c>
      <c r="C473" s="285">
        <v>3</v>
      </c>
      <c r="D473" s="286" t="s">
        <v>354</v>
      </c>
      <c r="E473" s="287" t="s">
        <v>584</v>
      </c>
      <c r="F473" s="288">
        <f>F474</f>
        <v>4600</v>
      </c>
      <c r="G473" s="288">
        <f>G474</f>
        <v>4600</v>
      </c>
    </row>
    <row r="474" spans="1:7" s="2" customFormat="1">
      <c r="A474" s="275" t="s">
        <v>524</v>
      </c>
      <c r="B474" s="285">
        <v>5</v>
      </c>
      <c r="C474" s="285">
        <v>3</v>
      </c>
      <c r="D474" s="286" t="s">
        <v>354</v>
      </c>
      <c r="E474" s="287" t="s">
        <v>20</v>
      </c>
      <c r="F474" s="288">
        <f>F475</f>
        <v>4600</v>
      </c>
      <c r="G474" s="288">
        <f>G475</f>
        <v>4600</v>
      </c>
    </row>
    <row r="475" spans="1:7" s="9" customFormat="1">
      <c r="A475" s="275" t="s">
        <v>36</v>
      </c>
      <c r="B475" s="285">
        <v>5</v>
      </c>
      <c r="C475" s="285">
        <v>3</v>
      </c>
      <c r="D475" s="286" t="s">
        <v>354</v>
      </c>
      <c r="E475" s="287" t="s">
        <v>19</v>
      </c>
      <c r="F475" s="291">
        <v>4600</v>
      </c>
      <c r="G475" s="291">
        <v>4600</v>
      </c>
    </row>
    <row r="476" spans="1:7" s="9" customFormat="1">
      <c r="A476" s="275" t="s">
        <v>186</v>
      </c>
      <c r="B476" s="285">
        <v>5</v>
      </c>
      <c r="C476" s="285">
        <v>3</v>
      </c>
      <c r="D476" s="286" t="s">
        <v>355</v>
      </c>
      <c r="E476" s="287" t="s">
        <v>584</v>
      </c>
      <c r="F476" s="288">
        <f>F477</f>
        <v>600</v>
      </c>
      <c r="G476" s="288">
        <f>G477</f>
        <v>600</v>
      </c>
    </row>
    <row r="477" spans="1:7" s="13" customFormat="1">
      <c r="A477" s="275" t="s">
        <v>524</v>
      </c>
      <c r="B477" s="285">
        <v>5</v>
      </c>
      <c r="C477" s="285">
        <v>3</v>
      </c>
      <c r="D477" s="286" t="s">
        <v>355</v>
      </c>
      <c r="E477" s="287" t="s">
        <v>20</v>
      </c>
      <c r="F477" s="288">
        <f>F478</f>
        <v>600</v>
      </c>
      <c r="G477" s="288">
        <f>G478</f>
        <v>600</v>
      </c>
    </row>
    <row r="478" spans="1:7" s="2" customFormat="1">
      <c r="A478" s="275" t="s">
        <v>36</v>
      </c>
      <c r="B478" s="285">
        <v>5</v>
      </c>
      <c r="C478" s="285">
        <v>3</v>
      </c>
      <c r="D478" s="286" t="s">
        <v>355</v>
      </c>
      <c r="E478" s="287" t="s">
        <v>19</v>
      </c>
      <c r="F478" s="290">
        <v>600</v>
      </c>
      <c r="G478" s="290">
        <v>600</v>
      </c>
    </row>
    <row r="479" spans="1:7" s="2" customFormat="1" ht="26.4">
      <c r="A479" s="275" t="s">
        <v>356</v>
      </c>
      <c r="B479" s="285">
        <v>5</v>
      </c>
      <c r="C479" s="285">
        <v>3</v>
      </c>
      <c r="D479" s="286" t="s">
        <v>357</v>
      </c>
      <c r="E479" s="287" t="s">
        <v>584</v>
      </c>
      <c r="F479" s="288">
        <f>F480</f>
        <v>300</v>
      </c>
      <c r="G479" s="288">
        <f>G480</f>
        <v>300</v>
      </c>
    </row>
    <row r="480" spans="1:7" s="9" customFormat="1">
      <c r="A480" s="275" t="s">
        <v>524</v>
      </c>
      <c r="B480" s="285">
        <v>5</v>
      </c>
      <c r="C480" s="285">
        <v>3</v>
      </c>
      <c r="D480" s="286" t="s">
        <v>357</v>
      </c>
      <c r="E480" s="287" t="s">
        <v>20</v>
      </c>
      <c r="F480" s="288">
        <f>F481</f>
        <v>300</v>
      </c>
      <c r="G480" s="288">
        <f>G481</f>
        <v>300</v>
      </c>
    </row>
    <row r="481" spans="1:7" s="2" customFormat="1">
      <c r="A481" s="275" t="s">
        <v>36</v>
      </c>
      <c r="B481" s="285">
        <v>5</v>
      </c>
      <c r="C481" s="285">
        <v>3</v>
      </c>
      <c r="D481" s="286" t="s">
        <v>357</v>
      </c>
      <c r="E481" s="287" t="s">
        <v>19</v>
      </c>
      <c r="F481" s="290">
        <v>300</v>
      </c>
      <c r="G481" s="290">
        <v>300</v>
      </c>
    </row>
    <row r="482" spans="1:7" s="2" customFormat="1">
      <c r="A482" s="275" t="s">
        <v>502</v>
      </c>
      <c r="B482" s="285">
        <v>5</v>
      </c>
      <c r="C482" s="285">
        <v>3</v>
      </c>
      <c r="D482" s="286" t="s">
        <v>358</v>
      </c>
      <c r="E482" s="287" t="s">
        <v>584</v>
      </c>
      <c r="F482" s="288">
        <f>F483</f>
        <v>3891</v>
      </c>
      <c r="G482" s="288">
        <f>G483</f>
        <v>3891</v>
      </c>
    </row>
    <row r="483" spans="1:7" s="2" customFormat="1" ht="26.4">
      <c r="A483" s="275" t="s">
        <v>34</v>
      </c>
      <c r="B483" s="285">
        <v>5</v>
      </c>
      <c r="C483" s="285">
        <v>3</v>
      </c>
      <c r="D483" s="286" t="s">
        <v>358</v>
      </c>
      <c r="E483" s="287" t="s">
        <v>33</v>
      </c>
      <c r="F483" s="288">
        <f>F484</f>
        <v>3891</v>
      </c>
      <c r="G483" s="288">
        <f>G484</f>
        <v>3891</v>
      </c>
    </row>
    <row r="484" spans="1:7" s="2" customFormat="1">
      <c r="A484" s="275" t="s">
        <v>32</v>
      </c>
      <c r="B484" s="285">
        <v>5</v>
      </c>
      <c r="C484" s="285">
        <v>3</v>
      </c>
      <c r="D484" s="286" t="s">
        <v>358</v>
      </c>
      <c r="E484" s="287" t="s">
        <v>31</v>
      </c>
      <c r="F484" s="290">
        <v>3891</v>
      </c>
      <c r="G484" s="290">
        <v>3891</v>
      </c>
    </row>
    <row r="485" spans="1:7" s="2" customFormat="1">
      <c r="A485" s="275" t="s">
        <v>35</v>
      </c>
      <c r="B485" s="285">
        <v>5</v>
      </c>
      <c r="C485" s="285">
        <v>3</v>
      </c>
      <c r="D485" s="286" t="s">
        <v>359</v>
      </c>
      <c r="E485" s="287" t="s">
        <v>584</v>
      </c>
      <c r="F485" s="288">
        <f>F486+F488</f>
        <v>800</v>
      </c>
      <c r="G485" s="288">
        <f>G486+G488</f>
        <v>800</v>
      </c>
    </row>
    <row r="486" spans="1:7" s="2" customFormat="1">
      <c r="A486" s="275" t="s">
        <v>524</v>
      </c>
      <c r="B486" s="285">
        <v>5</v>
      </c>
      <c r="C486" s="285">
        <v>3</v>
      </c>
      <c r="D486" s="286" t="s">
        <v>359</v>
      </c>
      <c r="E486" s="287" t="s">
        <v>20</v>
      </c>
      <c r="F486" s="288">
        <f>F487</f>
        <v>600</v>
      </c>
      <c r="G486" s="288">
        <f>G487</f>
        <v>600</v>
      </c>
    </row>
    <row r="487" spans="1:7" s="9" customFormat="1">
      <c r="A487" s="275" t="s">
        <v>36</v>
      </c>
      <c r="B487" s="285">
        <v>5</v>
      </c>
      <c r="C487" s="285">
        <v>3</v>
      </c>
      <c r="D487" s="286" t="s">
        <v>359</v>
      </c>
      <c r="E487" s="287" t="s">
        <v>19</v>
      </c>
      <c r="F487" s="291">
        <v>600</v>
      </c>
      <c r="G487" s="291">
        <v>600</v>
      </c>
    </row>
    <row r="488" spans="1:7" s="2" customFormat="1">
      <c r="A488" s="275" t="s">
        <v>30</v>
      </c>
      <c r="B488" s="285">
        <v>5</v>
      </c>
      <c r="C488" s="285">
        <v>3</v>
      </c>
      <c r="D488" s="286" t="s">
        <v>359</v>
      </c>
      <c r="E488" s="287" t="s">
        <v>4</v>
      </c>
      <c r="F488" s="288">
        <f>F489</f>
        <v>200</v>
      </c>
      <c r="G488" s="288">
        <f>G489</f>
        <v>200</v>
      </c>
    </row>
    <row r="489" spans="1:7" s="2" customFormat="1">
      <c r="A489" s="275" t="s">
        <v>29</v>
      </c>
      <c r="B489" s="285">
        <v>5</v>
      </c>
      <c r="C489" s="285">
        <v>3</v>
      </c>
      <c r="D489" s="286" t="s">
        <v>359</v>
      </c>
      <c r="E489" s="287" t="s">
        <v>28</v>
      </c>
      <c r="F489" s="290">
        <v>200</v>
      </c>
      <c r="G489" s="290">
        <v>200</v>
      </c>
    </row>
    <row r="490" spans="1:7" s="2" customFormat="1">
      <c r="A490" s="273" t="s">
        <v>122</v>
      </c>
      <c r="B490" s="277">
        <v>6</v>
      </c>
      <c r="C490" s="277">
        <v>0</v>
      </c>
      <c r="D490" s="278" t="s">
        <v>584</v>
      </c>
      <c r="E490" s="279" t="s">
        <v>584</v>
      </c>
      <c r="F490" s="280">
        <f>F491+F497</f>
        <v>5241.7000000000007</v>
      </c>
      <c r="G490" s="280">
        <f>G491+G497</f>
        <v>5661.9</v>
      </c>
    </row>
    <row r="491" spans="1:7" s="2" customFormat="1">
      <c r="A491" s="274" t="s">
        <v>123</v>
      </c>
      <c r="B491" s="281">
        <v>6</v>
      </c>
      <c r="C491" s="281">
        <v>2</v>
      </c>
      <c r="D491" s="282" t="s">
        <v>584</v>
      </c>
      <c r="E491" s="283" t="s">
        <v>584</v>
      </c>
      <c r="F491" s="284">
        <f t="shared" ref="F491:G495" si="36">F492</f>
        <v>3153.3</v>
      </c>
      <c r="G491" s="284">
        <f t="shared" si="36"/>
        <v>3153.3</v>
      </c>
    </row>
    <row r="492" spans="1:7" s="2" customFormat="1">
      <c r="A492" s="275" t="s">
        <v>124</v>
      </c>
      <c r="B492" s="285">
        <v>6</v>
      </c>
      <c r="C492" s="285">
        <v>2</v>
      </c>
      <c r="D492" s="286" t="s">
        <v>360</v>
      </c>
      <c r="E492" s="287" t="s">
        <v>584</v>
      </c>
      <c r="F492" s="288">
        <f t="shared" si="36"/>
        <v>3153.3</v>
      </c>
      <c r="G492" s="288">
        <f t="shared" si="36"/>
        <v>3153.3</v>
      </c>
    </row>
    <row r="493" spans="1:7" s="9" customFormat="1" ht="26.4">
      <c r="A493" s="275" t="s">
        <v>361</v>
      </c>
      <c r="B493" s="285">
        <v>6</v>
      </c>
      <c r="C493" s="285">
        <v>2</v>
      </c>
      <c r="D493" s="286" t="s">
        <v>362</v>
      </c>
      <c r="E493" s="287" t="s">
        <v>584</v>
      </c>
      <c r="F493" s="288">
        <f t="shared" si="36"/>
        <v>3153.3</v>
      </c>
      <c r="G493" s="288">
        <f t="shared" si="36"/>
        <v>3153.3</v>
      </c>
    </row>
    <row r="494" spans="1:7" s="2" customFormat="1">
      <c r="A494" s="275" t="s">
        <v>125</v>
      </c>
      <c r="B494" s="285">
        <v>6</v>
      </c>
      <c r="C494" s="285">
        <v>2</v>
      </c>
      <c r="D494" s="286" t="s">
        <v>363</v>
      </c>
      <c r="E494" s="287" t="s">
        <v>584</v>
      </c>
      <c r="F494" s="288">
        <f t="shared" si="36"/>
        <v>3153.3</v>
      </c>
      <c r="G494" s="288">
        <f t="shared" si="36"/>
        <v>3153.3</v>
      </c>
    </row>
    <row r="495" spans="1:7" s="2" customFormat="1">
      <c r="A495" s="275" t="s">
        <v>524</v>
      </c>
      <c r="B495" s="285">
        <v>6</v>
      </c>
      <c r="C495" s="285">
        <v>2</v>
      </c>
      <c r="D495" s="286" t="s">
        <v>363</v>
      </c>
      <c r="E495" s="287" t="s">
        <v>20</v>
      </c>
      <c r="F495" s="288">
        <f t="shared" si="36"/>
        <v>3153.3</v>
      </c>
      <c r="G495" s="288">
        <f t="shared" si="36"/>
        <v>3153.3</v>
      </c>
    </row>
    <row r="496" spans="1:7" s="13" customFormat="1">
      <c r="A496" s="275" t="s">
        <v>36</v>
      </c>
      <c r="B496" s="285">
        <v>6</v>
      </c>
      <c r="C496" s="285">
        <v>2</v>
      </c>
      <c r="D496" s="286" t="s">
        <v>363</v>
      </c>
      <c r="E496" s="287" t="s">
        <v>19</v>
      </c>
      <c r="F496" s="290">
        <v>3153.3</v>
      </c>
      <c r="G496" s="290">
        <v>3153.3</v>
      </c>
    </row>
    <row r="497" spans="1:7" s="2" customFormat="1">
      <c r="A497" s="274" t="s">
        <v>126</v>
      </c>
      <c r="B497" s="281">
        <v>6</v>
      </c>
      <c r="C497" s="281">
        <v>5</v>
      </c>
      <c r="D497" s="282" t="s">
        <v>584</v>
      </c>
      <c r="E497" s="283" t="s">
        <v>584</v>
      </c>
      <c r="F497" s="284">
        <f>F498</f>
        <v>2088.4</v>
      </c>
      <c r="G497" s="284">
        <f>G498</f>
        <v>2508.6</v>
      </c>
    </row>
    <row r="498" spans="1:7" s="2" customFormat="1">
      <c r="A498" s="275" t="s">
        <v>124</v>
      </c>
      <c r="B498" s="285">
        <v>6</v>
      </c>
      <c r="C498" s="285">
        <v>5</v>
      </c>
      <c r="D498" s="286" t="s">
        <v>360</v>
      </c>
      <c r="E498" s="287" t="s">
        <v>584</v>
      </c>
      <c r="F498" s="288">
        <f>F499+F506+F510</f>
        <v>2088.4</v>
      </c>
      <c r="G498" s="288">
        <f>G499+G506+G510</f>
        <v>2508.6</v>
      </c>
    </row>
    <row r="499" spans="1:7" s="2" customFormat="1" ht="26.4">
      <c r="A499" s="275" t="s">
        <v>364</v>
      </c>
      <c r="B499" s="285">
        <v>6</v>
      </c>
      <c r="C499" s="285">
        <v>5</v>
      </c>
      <c r="D499" s="286" t="s">
        <v>365</v>
      </c>
      <c r="E499" s="287" t="s">
        <v>584</v>
      </c>
      <c r="F499" s="288">
        <f>F500+F503</f>
        <v>134.4</v>
      </c>
      <c r="G499" s="288">
        <f>G500+G503</f>
        <v>153.6</v>
      </c>
    </row>
    <row r="500" spans="1:7" s="9" customFormat="1">
      <c r="A500" s="275" t="s">
        <v>127</v>
      </c>
      <c r="B500" s="285">
        <v>6</v>
      </c>
      <c r="C500" s="285">
        <v>5</v>
      </c>
      <c r="D500" s="286" t="s">
        <v>366</v>
      </c>
      <c r="E500" s="287" t="s">
        <v>584</v>
      </c>
      <c r="F500" s="288">
        <f>F501</f>
        <v>84</v>
      </c>
      <c r="G500" s="288">
        <f>G501</f>
        <v>96</v>
      </c>
    </row>
    <row r="501" spans="1:7" s="2" customFormat="1">
      <c r="A501" s="275" t="s">
        <v>524</v>
      </c>
      <c r="B501" s="285">
        <v>6</v>
      </c>
      <c r="C501" s="285">
        <v>5</v>
      </c>
      <c r="D501" s="286" t="s">
        <v>366</v>
      </c>
      <c r="E501" s="287" t="s">
        <v>20</v>
      </c>
      <c r="F501" s="288">
        <f>F502</f>
        <v>84</v>
      </c>
      <c r="G501" s="288">
        <f>G502</f>
        <v>96</v>
      </c>
    </row>
    <row r="502" spans="1:7" s="2" customFormat="1">
      <c r="A502" s="275" t="s">
        <v>36</v>
      </c>
      <c r="B502" s="285">
        <v>6</v>
      </c>
      <c r="C502" s="285">
        <v>5</v>
      </c>
      <c r="D502" s="286" t="s">
        <v>366</v>
      </c>
      <c r="E502" s="287" t="s">
        <v>19</v>
      </c>
      <c r="F502" s="290">
        <v>84</v>
      </c>
      <c r="G502" s="290">
        <v>96</v>
      </c>
    </row>
    <row r="503" spans="1:7" s="2" customFormat="1">
      <c r="A503" s="275" t="s">
        <v>128</v>
      </c>
      <c r="B503" s="285">
        <v>6</v>
      </c>
      <c r="C503" s="285">
        <v>5</v>
      </c>
      <c r="D503" s="286" t="s">
        <v>367</v>
      </c>
      <c r="E503" s="287" t="s">
        <v>584</v>
      </c>
      <c r="F503" s="288">
        <f>F504</f>
        <v>50.4</v>
      </c>
      <c r="G503" s="288">
        <f>G504</f>
        <v>57.6</v>
      </c>
    </row>
    <row r="504" spans="1:7" s="2" customFormat="1">
      <c r="A504" s="275" t="s">
        <v>524</v>
      </c>
      <c r="B504" s="285">
        <v>6</v>
      </c>
      <c r="C504" s="285">
        <v>5</v>
      </c>
      <c r="D504" s="286" t="s">
        <v>367</v>
      </c>
      <c r="E504" s="287" t="s">
        <v>20</v>
      </c>
      <c r="F504" s="288">
        <f>F505</f>
        <v>50.4</v>
      </c>
      <c r="G504" s="288">
        <f>G505</f>
        <v>57.6</v>
      </c>
    </row>
    <row r="505" spans="1:7" s="2" customFormat="1">
      <c r="A505" s="275" t="s">
        <v>36</v>
      </c>
      <c r="B505" s="285">
        <v>6</v>
      </c>
      <c r="C505" s="285">
        <v>5</v>
      </c>
      <c r="D505" s="286" t="s">
        <v>367</v>
      </c>
      <c r="E505" s="287" t="s">
        <v>19</v>
      </c>
      <c r="F505" s="290">
        <v>50.4</v>
      </c>
      <c r="G505" s="290">
        <v>57.6</v>
      </c>
    </row>
    <row r="506" spans="1:7" s="2" customFormat="1">
      <c r="A506" s="275" t="s">
        <v>368</v>
      </c>
      <c r="B506" s="285">
        <v>6</v>
      </c>
      <c r="C506" s="285">
        <v>5</v>
      </c>
      <c r="D506" s="286" t="s">
        <v>369</v>
      </c>
      <c r="E506" s="287" t="s">
        <v>584</v>
      </c>
      <c r="F506" s="288">
        <f t="shared" ref="F506:G508" si="37">F507</f>
        <v>254</v>
      </c>
      <c r="G506" s="288">
        <f t="shared" si="37"/>
        <v>255</v>
      </c>
    </row>
    <row r="507" spans="1:7" s="9" customFormat="1">
      <c r="A507" s="275" t="s">
        <v>129</v>
      </c>
      <c r="B507" s="285">
        <v>6</v>
      </c>
      <c r="C507" s="285">
        <v>5</v>
      </c>
      <c r="D507" s="286" t="s">
        <v>370</v>
      </c>
      <c r="E507" s="287" t="s">
        <v>584</v>
      </c>
      <c r="F507" s="288">
        <f t="shared" si="37"/>
        <v>254</v>
      </c>
      <c r="G507" s="288">
        <f t="shared" si="37"/>
        <v>255</v>
      </c>
    </row>
    <row r="508" spans="1:7" s="2" customFormat="1">
      <c r="A508" s="275" t="s">
        <v>524</v>
      </c>
      <c r="B508" s="285">
        <v>6</v>
      </c>
      <c r="C508" s="285">
        <v>5</v>
      </c>
      <c r="D508" s="286" t="s">
        <v>370</v>
      </c>
      <c r="E508" s="287" t="s">
        <v>20</v>
      </c>
      <c r="F508" s="288">
        <f t="shared" si="37"/>
        <v>254</v>
      </c>
      <c r="G508" s="288">
        <f t="shared" si="37"/>
        <v>255</v>
      </c>
    </row>
    <row r="509" spans="1:7" s="2" customFormat="1">
      <c r="A509" s="275" t="s">
        <v>36</v>
      </c>
      <c r="B509" s="285">
        <v>6</v>
      </c>
      <c r="C509" s="285">
        <v>5</v>
      </c>
      <c r="D509" s="286" t="s">
        <v>370</v>
      </c>
      <c r="E509" s="287" t="s">
        <v>19</v>
      </c>
      <c r="F509" s="290">
        <v>254</v>
      </c>
      <c r="G509" s="290">
        <v>255</v>
      </c>
    </row>
    <row r="510" spans="1:7" s="2" customFormat="1">
      <c r="A510" s="275" t="s">
        <v>371</v>
      </c>
      <c r="B510" s="285">
        <v>6</v>
      </c>
      <c r="C510" s="285">
        <v>5</v>
      </c>
      <c r="D510" s="286" t="s">
        <v>372</v>
      </c>
      <c r="E510" s="287" t="s">
        <v>584</v>
      </c>
      <c r="F510" s="288">
        <f t="shared" ref="F510:G512" si="38">F511</f>
        <v>1700</v>
      </c>
      <c r="G510" s="288">
        <f t="shared" si="38"/>
        <v>2100</v>
      </c>
    </row>
    <row r="511" spans="1:7" s="2" customFormat="1">
      <c r="A511" s="275" t="s">
        <v>130</v>
      </c>
      <c r="B511" s="285">
        <v>6</v>
      </c>
      <c r="C511" s="285">
        <v>5</v>
      </c>
      <c r="D511" s="286" t="s">
        <v>373</v>
      </c>
      <c r="E511" s="287" t="s">
        <v>584</v>
      </c>
      <c r="F511" s="288">
        <f t="shared" si="38"/>
        <v>1700</v>
      </c>
      <c r="G511" s="288">
        <f t="shared" si="38"/>
        <v>2100</v>
      </c>
    </row>
    <row r="512" spans="1:7" s="2" customFormat="1">
      <c r="A512" s="275" t="s">
        <v>524</v>
      </c>
      <c r="B512" s="285">
        <v>6</v>
      </c>
      <c r="C512" s="285">
        <v>5</v>
      </c>
      <c r="D512" s="286" t="s">
        <v>373</v>
      </c>
      <c r="E512" s="287" t="s">
        <v>20</v>
      </c>
      <c r="F512" s="288">
        <f t="shared" si="38"/>
        <v>1700</v>
      </c>
      <c r="G512" s="288">
        <f t="shared" si="38"/>
        <v>2100</v>
      </c>
    </row>
    <row r="513" spans="1:7" s="2" customFormat="1">
      <c r="A513" s="275" t="s">
        <v>36</v>
      </c>
      <c r="B513" s="285">
        <v>6</v>
      </c>
      <c r="C513" s="285">
        <v>5</v>
      </c>
      <c r="D513" s="286" t="s">
        <v>373</v>
      </c>
      <c r="E513" s="287" t="s">
        <v>19</v>
      </c>
      <c r="F513" s="290">
        <v>1700</v>
      </c>
      <c r="G513" s="290">
        <v>2100</v>
      </c>
    </row>
    <row r="514" spans="1:7" s="2" customFormat="1">
      <c r="A514" s="273" t="s">
        <v>75</v>
      </c>
      <c r="B514" s="277">
        <v>7</v>
      </c>
      <c r="C514" s="277">
        <v>0</v>
      </c>
      <c r="D514" s="278" t="s">
        <v>584</v>
      </c>
      <c r="E514" s="279" t="s">
        <v>584</v>
      </c>
      <c r="F514" s="280">
        <f>F515+F563+F658+F699+F718+F757</f>
        <v>1789237.2999999998</v>
      </c>
      <c r="G514" s="280">
        <f>G515+G563+G658+G699+G718+G757</f>
        <v>1791241.7</v>
      </c>
    </row>
    <row r="515" spans="1:7" s="2" customFormat="1">
      <c r="A515" s="274" t="s">
        <v>71</v>
      </c>
      <c r="B515" s="281">
        <v>7</v>
      </c>
      <c r="C515" s="281">
        <v>1</v>
      </c>
      <c r="D515" s="282" t="s">
        <v>584</v>
      </c>
      <c r="E515" s="283" t="s">
        <v>584</v>
      </c>
      <c r="F515" s="284">
        <f>F516+F528+F547+F553+F559</f>
        <v>451019.5</v>
      </c>
      <c r="G515" s="284">
        <f>G516+G528+G547+G553+G559</f>
        <v>451021.5</v>
      </c>
    </row>
    <row r="516" spans="1:7" s="9" customFormat="1" ht="26.4">
      <c r="A516" s="275" t="s">
        <v>67</v>
      </c>
      <c r="B516" s="285">
        <v>7</v>
      </c>
      <c r="C516" s="285">
        <v>1</v>
      </c>
      <c r="D516" s="286" t="s">
        <v>275</v>
      </c>
      <c r="E516" s="287" t="s">
        <v>584</v>
      </c>
      <c r="F516" s="288">
        <f>F517</f>
        <v>276.40000000000003</v>
      </c>
      <c r="G516" s="288">
        <f>G517</f>
        <v>276.40000000000003</v>
      </c>
    </row>
    <row r="517" spans="1:7" s="2" customFormat="1">
      <c r="A517" s="275" t="s">
        <v>66</v>
      </c>
      <c r="B517" s="285">
        <v>7</v>
      </c>
      <c r="C517" s="285">
        <v>1</v>
      </c>
      <c r="D517" s="286" t="s">
        <v>387</v>
      </c>
      <c r="E517" s="287" t="s">
        <v>584</v>
      </c>
      <c r="F517" s="288">
        <f>F518+F523</f>
        <v>276.40000000000003</v>
      </c>
      <c r="G517" s="288">
        <f>G518+G523</f>
        <v>276.40000000000003</v>
      </c>
    </row>
    <row r="518" spans="1:7" s="2" customFormat="1">
      <c r="A518" s="275" t="s">
        <v>498</v>
      </c>
      <c r="B518" s="285">
        <v>7</v>
      </c>
      <c r="C518" s="285">
        <v>1</v>
      </c>
      <c r="D518" s="286" t="s">
        <v>388</v>
      </c>
      <c r="E518" s="287" t="s">
        <v>584</v>
      </c>
      <c r="F518" s="288">
        <f>F519</f>
        <v>91.8</v>
      </c>
      <c r="G518" s="288">
        <f>G519</f>
        <v>91.8</v>
      </c>
    </row>
    <row r="519" spans="1:7" s="2" customFormat="1">
      <c r="A519" s="275" t="s">
        <v>389</v>
      </c>
      <c r="B519" s="285">
        <v>7</v>
      </c>
      <c r="C519" s="285">
        <v>1</v>
      </c>
      <c r="D519" s="286" t="s">
        <v>390</v>
      </c>
      <c r="E519" s="287" t="s">
        <v>584</v>
      </c>
      <c r="F519" s="288">
        <f>F520</f>
        <v>91.8</v>
      </c>
      <c r="G519" s="288">
        <f>G520</f>
        <v>91.8</v>
      </c>
    </row>
    <row r="520" spans="1:7" s="9" customFormat="1">
      <c r="A520" s="275" t="s">
        <v>27</v>
      </c>
      <c r="B520" s="285">
        <v>7</v>
      </c>
      <c r="C520" s="285">
        <v>1</v>
      </c>
      <c r="D520" s="286" t="s">
        <v>390</v>
      </c>
      <c r="E520" s="287" t="s">
        <v>5</v>
      </c>
      <c r="F520" s="288">
        <f>F521+F522</f>
        <v>91.8</v>
      </c>
      <c r="G520" s="288">
        <f>G521+G522</f>
        <v>91.8</v>
      </c>
    </row>
    <row r="521" spans="1:7" s="2" customFormat="1">
      <c r="A521" s="275" t="s">
        <v>26</v>
      </c>
      <c r="B521" s="285">
        <v>7</v>
      </c>
      <c r="C521" s="285">
        <v>1</v>
      </c>
      <c r="D521" s="286" t="s">
        <v>390</v>
      </c>
      <c r="E521" s="287" t="s">
        <v>6</v>
      </c>
      <c r="F521" s="290">
        <v>68</v>
      </c>
      <c r="G521" s="290">
        <v>68</v>
      </c>
    </row>
    <row r="522" spans="1:7" s="2" customFormat="1">
      <c r="A522" s="275" t="s">
        <v>41</v>
      </c>
      <c r="B522" s="285">
        <v>7</v>
      </c>
      <c r="C522" s="285">
        <v>1</v>
      </c>
      <c r="D522" s="286" t="s">
        <v>390</v>
      </c>
      <c r="E522" s="287" t="s">
        <v>40</v>
      </c>
      <c r="F522" s="290">
        <v>23.8</v>
      </c>
      <c r="G522" s="290">
        <v>23.8</v>
      </c>
    </row>
    <row r="523" spans="1:7" s="9" customFormat="1" ht="26.4">
      <c r="A523" s="275" t="s">
        <v>391</v>
      </c>
      <c r="B523" s="285">
        <v>7</v>
      </c>
      <c r="C523" s="285">
        <v>1</v>
      </c>
      <c r="D523" s="286" t="s">
        <v>392</v>
      </c>
      <c r="E523" s="287" t="s">
        <v>584</v>
      </c>
      <c r="F523" s="288">
        <f>F524</f>
        <v>184.60000000000002</v>
      </c>
      <c r="G523" s="288">
        <f>G524</f>
        <v>184.60000000000002</v>
      </c>
    </row>
    <row r="524" spans="1:7" s="2" customFormat="1">
      <c r="A524" s="275" t="s">
        <v>393</v>
      </c>
      <c r="B524" s="285">
        <v>7</v>
      </c>
      <c r="C524" s="285">
        <v>1</v>
      </c>
      <c r="D524" s="286" t="s">
        <v>394</v>
      </c>
      <c r="E524" s="287" t="s">
        <v>584</v>
      </c>
      <c r="F524" s="288">
        <f>F525</f>
        <v>184.60000000000002</v>
      </c>
      <c r="G524" s="288">
        <f>G525</f>
        <v>184.60000000000002</v>
      </c>
    </row>
    <row r="525" spans="1:7" s="2" customFormat="1">
      <c r="A525" s="275" t="s">
        <v>27</v>
      </c>
      <c r="B525" s="285">
        <v>7</v>
      </c>
      <c r="C525" s="285">
        <v>1</v>
      </c>
      <c r="D525" s="286" t="s">
        <v>394</v>
      </c>
      <c r="E525" s="287" t="s">
        <v>5</v>
      </c>
      <c r="F525" s="288">
        <f>F526+F527</f>
        <v>184.60000000000002</v>
      </c>
      <c r="G525" s="288">
        <f>G526+G527</f>
        <v>184.60000000000002</v>
      </c>
    </row>
    <row r="526" spans="1:7" s="2" customFormat="1">
      <c r="A526" s="275" t="s">
        <v>26</v>
      </c>
      <c r="B526" s="285">
        <v>7</v>
      </c>
      <c r="C526" s="285">
        <v>1</v>
      </c>
      <c r="D526" s="286" t="s">
        <v>394</v>
      </c>
      <c r="E526" s="287" t="s">
        <v>6</v>
      </c>
      <c r="F526" s="290">
        <v>98.4</v>
      </c>
      <c r="G526" s="290">
        <v>98.4</v>
      </c>
    </row>
    <row r="527" spans="1:7" s="2" customFormat="1">
      <c r="A527" s="275" t="s">
        <v>41</v>
      </c>
      <c r="B527" s="285">
        <v>7</v>
      </c>
      <c r="C527" s="285">
        <v>1</v>
      </c>
      <c r="D527" s="286" t="s">
        <v>394</v>
      </c>
      <c r="E527" s="287" t="s">
        <v>40</v>
      </c>
      <c r="F527" s="290">
        <v>86.2</v>
      </c>
      <c r="G527" s="290">
        <v>86.2</v>
      </c>
    </row>
    <row r="528" spans="1:7" s="2" customFormat="1" ht="26.4">
      <c r="A528" s="275" t="s">
        <v>23</v>
      </c>
      <c r="B528" s="285">
        <v>7</v>
      </c>
      <c r="C528" s="285">
        <v>1</v>
      </c>
      <c r="D528" s="286" t="s">
        <v>199</v>
      </c>
      <c r="E528" s="287" t="s">
        <v>584</v>
      </c>
      <c r="F528" s="288">
        <f>F529</f>
        <v>447243.1</v>
      </c>
      <c r="G528" s="288">
        <f>G529</f>
        <v>447245.1</v>
      </c>
    </row>
    <row r="529" spans="1:7" s="2" customFormat="1">
      <c r="A529" s="275" t="s">
        <v>22</v>
      </c>
      <c r="B529" s="285">
        <v>7</v>
      </c>
      <c r="C529" s="285">
        <v>1</v>
      </c>
      <c r="D529" s="286" t="s">
        <v>374</v>
      </c>
      <c r="E529" s="287" t="s">
        <v>584</v>
      </c>
      <c r="F529" s="288">
        <f>F530</f>
        <v>447243.1</v>
      </c>
      <c r="G529" s="288">
        <f>G530</f>
        <v>447245.1</v>
      </c>
    </row>
    <row r="530" spans="1:7" s="9" customFormat="1" ht="39.6" customHeight="1">
      <c r="A530" s="275" t="s">
        <v>375</v>
      </c>
      <c r="B530" s="285">
        <v>7</v>
      </c>
      <c r="C530" s="285">
        <v>1</v>
      </c>
      <c r="D530" s="286" t="s">
        <v>376</v>
      </c>
      <c r="E530" s="287" t="s">
        <v>584</v>
      </c>
      <c r="F530" s="288">
        <f>F531+F535+F539+F543</f>
        <v>447243.1</v>
      </c>
      <c r="G530" s="288">
        <f>G531+G535+G539+G543</f>
        <v>447245.1</v>
      </c>
    </row>
    <row r="531" spans="1:7" s="2" customFormat="1">
      <c r="A531" s="275" t="s">
        <v>502</v>
      </c>
      <c r="B531" s="285">
        <v>7</v>
      </c>
      <c r="C531" s="285">
        <v>1</v>
      </c>
      <c r="D531" s="286" t="s">
        <v>377</v>
      </c>
      <c r="E531" s="287" t="s">
        <v>584</v>
      </c>
      <c r="F531" s="288">
        <f>F532</f>
        <v>93839.200000000012</v>
      </c>
      <c r="G531" s="288">
        <f>G532</f>
        <v>93840.200000000012</v>
      </c>
    </row>
    <row r="532" spans="1:7" s="9" customFormat="1">
      <c r="A532" s="275" t="s">
        <v>27</v>
      </c>
      <c r="B532" s="285">
        <v>7</v>
      </c>
      <c r="C532" s="285">
        <v>1</v>
      </c>
      <c r="D532" s="286" t="s">
        <v>377</v>
      </c>
      <c r="E532" s="287" t="s">
        <v>5</v>
      </c>
      <c r="F532" s="288">
        <f>F533+F534</f>
        <v>93839.200000000012</v>
      </c>
      <c r="G532" s="288">
        <f>G533+G534</f>
        <v>93840.200000000012</v>
      </c>
    </row>
    <row r="533" spans="1:7" s="2" customFormat="1">
      <c r="A533" s="275" t="s">
        <v>26</v>
      </c>
      <c r="B533" s="285">
        <v>7</v>
      </c>
      <c r="C533" s="285">
        <v>1</v>
      </c>
      <c r="D533" s="286" t="s">
        <v>377</v>
      </c>
      <c r="E533" s="287" t="s">
        <v>6</v>
      </c>
      <c r="F533" s="290">
        <v>55909.4</v>
      </c>
      <c r="G533" s="290">
        <v>55909.4</v>
      </c>
    </row>
    <row r="534" spans="1:7" s="2" customFormat="1" ht="13.95" customHeight="1">
      <c r="A534" s="275" t="s">
        <v>41</v>
      </c>
      <c r="B534" s="285">
        <v>7</v>
      </c>
      <c r="C534" s="285">
        <v>1</v>
      </c>
      <c r="D534" s="286" t="s">
        <v>377</v>
      </c>
      <c r="E534" s="287" t="s">
        <v>40</v>
      </c>
      <c r="F534" s="290">
        <v>37929.800000000003</v>
      </c>
      <c r="G534" s="290">
        <v>37930.800000000003</v>
      </c>
    </row>
    <row r="535" spans="1:7" s="9" customFormat="1">
      <c r="A535" s="275" t="s">
        <v>35</v>
      </c>
      <c r="B535" s="285">
        <v>7</v>
      </c>
      <c r="C535" s="285">
        <v>1</v>
      </c>
      <c r="D535" s="286" t="s">
        <v>378</v>
      </c>
      <c r="E535" s="287" t="s">
        <v>584</v>
      </c>
      <c r="F535" s="288">
        <f>F536</f>
        <v>44378.9</v>
      </c>
      <c r="G535" s="288">
        <f>G536</f>
        <v>44379.9</v>
      </c>
    </row>
    <row r="536" spans="1:7" s="2" customFormat="1">
      <c r="A536" s="275" t="s">
        <v>27</v>
      </c>
      <c r="B536" s="285">
        <v>7</v>
      </c>
      <c r="C536" s="285">
        <v>1</v>
      </c>
      <c r="D536" s="286" t="s">
        <v>378</v>
      </c>
      <c r="E536" s="287" t="s">
        <v>5</v>
      </c>
      <c r="F536" s="288">
        <f>F537+F538</f>
        <v>44378.9</v>
      </c>
      <c r="G536" s="288">
        <f>G537+G538</f>
        <v>44379.9</v>
      </c>
    </row>
    <row r="537" spans="1:7" s="2" customFormat="1">
      <c r="A537" s="275" t="s">
        <v>26</v>
      </c>
      <c r="B537" s="285">
        <v>7</v>
      </c>
      <c r="C537" s="285">
        <v>1</v>
      </c>
      <c r="D537" s="286" t="s">
        <v>378</v>
      </c>
      <c r="E537" s="287" t="s">
        <v>6</v>
      </c>
      <c r="F537" s="290">
        <v>25049.9</v>
      </c>
      <c r="G537" s="290">
        <v>25049.9</v>
      </c>
    </row>
    <row r="538" spans="1:7" s="9" customFormat="1">
      <c r="A538" s="275" t="s">
        <v>41</v>
      </c>
      <c r="B538" s="285">
        <v>7</v>
      </c>
      <c r="C538" s="285">
        <v>1</v>
      </c>
      <c r="D538" s="286" t="s">
        <v>378</v>
      </c>
      <c r="E538" s="287" t="s">
        <v>40</v>
      </c>
      <c r="F538" s="291">
        <v>19329</v>
      </c>
      <c r="G538" s="291">
        <v>19330</v>
      </c>
    </row>
    <row r="539" spans="1:7" s="2" customFormat="1" ht="52.8">
      <c r="A539" s="275" t="s">
        <v>70</v>
      </c>
      <c r="B539" s="285">
        <v>7</v>
      </c>
      <c r="C539" s="285">
        <v>1</v>
      </c>
      <c r="D539" s="286" t="s">
        <v>379</v>
      </c>
      <c r="E539" s="287" t="s">
        <v>584</v>
      </c>
      <c r="F539" s="288">
        <f>F540</f>
        <v>307025</v>
      </c>
      <c r="G539" s="288">
        <f>G540</f>
        <v>307025</v>
      </c>
    </row>
    <row r="540" spans="1:7" s="2" customFormat="1">
      <c r="A540" s="275" t="s">
        <v>27</v>
      </c>
      <c r="B540" s="285">
        <v>7</v>
      </c>
      <c r="C540" s="285">
        <v>1</v>
      </c>
      <c r="D540" s="286" t="s">
        <v>379</v>
      </c>
      <c r="E540" s="287" t="s">
        <v>5</v>
      </c>
      <c r="F540" s="288">
        <f>F541+F542</f>
        <v>307025</v>
      </c>
      <c r="G540" s="288">
        <f>G541+G542</f>
        <v>307025</v>
      </c>
    </row>
    <row r="541" spans="1:7" s="9" customFormat="1">
      <c r="A541" s="275" t="s">
        <v>26</v>
      </c>
      <c r="B541" s="285">
        <v>7</v>
      </c>
      <c r="C541" s="285">
        <v>1</v>
      </c>
      <c r="D541" s="286" t="s">
        <v>379</v>
      </c>
      <c r="E541" s="287" t="s">
        <v>6</v>
      </c>
      <c r="F541" s="291">
        <v>169709</v>
      </c>
      <c r="G541" s="291">
        <v>169709</v>
      </c>
    </row>
    <row r="542" spans="1:7" s="2" customFormat="1">
      <c r="A542" s="275" t="s">
        <v>41</v>
      </c>
      <c r="B542" s="285">
        <v>7</v>
      </c>
      <c r="C542" s="285">
        <v>1</v>
      </c>
      <c r="D542" s="286" t="s">
        <v>379</v>
      </c>
      <c r="E542" s="287" t="s">
        <v>40</v>
      </c>
      <c r="F542" s="290">
        <v>137316</v>
      </c>
      <c r="G542" s="290">
        <v>137316</v>
      </c>
    </row>
    <row r="543" spans="1:7" s="2" customFormat="1">
      <c r="A543" s="275" t="s">
        <v>69</v>
      </c>
      <c r="B543" s="285">
        <v>7</v>
      </c>
      <c r="C543" s="285">
        <v>1</v>
      </c>
      <c r="D543" s="286" t="s">
        <v>380</v>
      </c>
      <c r="E543" s="287" t="s">
        <v>584</v>
      </c>
      <c r="F543" s="288">
        <f>F544</f>
        <v>2000</v>
      </c>
      <c r="G543" s="288">
        <f>G544</f>
        <v>2000</v>
      </c>
    </row>
    <row r="544" spans="1:7" s="2" customFormat="1">
      <c r="A544" s="275" t="s">
        <v>27</v>
      </c>
      <c r="B544" s="285">
        <v>7</v>
      </c>
      <c r="C544" s="285">
        <v>1</v>
      </c>
      <c r="D544" s="286" t="s">
        <v>380</v>
      </c>
      <c r="E544" s="287" t="s">
        <v>5</v>
      </c>
      <c r="F544" s="288">
        <f>F545+F546</f>
        <v>2000</v>
      </c>
      <c r="G544" s="288">
        <f>G545+G546</f>
        <v>2000</v>
      </c>
    </row>
    <row r="545" spans="1:7" s="9" customFormat="1">
      <c r="A545" s="275" t="s">
        <v>26</v>
      </c>
      <c r="B545" s="285">
        <v>7</v>
      </c>
      <c r="C545" s="285">
        <v>1</v>
      </c>
      <c r="D545" s="286" t="s">
        <v>380</v>
      </c>
      <c r="E545" s="287" t="s">
        <v>6</v>
      </c>
      <c r="F545" s="291">
        <v>800</v>
      </c>
      <c r="G545" s="291">
        <v>800</v>
      </c>
    </row>
    <row r="546" spans="1:7" s="2" customFormat="1">
      <c r="A546" s="275" t="s">
        <v>41</v>
      </c>
      <c r="B546" s="285">
        <v>7</v>
      </c>
      <c r="C546" s="285">
        <v>1</v>
      </c>
      <c r="D546" s="286" t="s">
        <v>380</v>
      </c>
      <c r="E546" s="287" t="s">
        <v>40</v>
      </c>
      <c r="F546" s="290">
        <v>1200</v>
      </c>
      <c r="G546" s="290">
        <v>1200</v>
      </c>
    </row>
    <row r="547" spans="1:7" s="2" customFormat="1">
      <c r="A547" s="275" t="s">
        <v>163</v>
      </c>
      <c r="B547" s="285">
        <v>7</v>
      </c>
      <c r="C547" s="285">
        <v>1</v>
      </c>
      <c r="D547" s="286" t="s">
        <v>235</v>
      </c>
      <c r="E547" s="287" t="s">
        <v>584</v>
      </c>
      <c r="F547" s="288">
        <f t="shared" ref="F547:G551" si="39">F548</f>
        <v>200</v>
      </c>
      <c r="G547" s="288">
        <f t="shared" si="39"/>
        <v>200</v>
      </c>
    </row>
    <row r="548" spans="1:7" s="9" customFormat="1">
      <c r="A548" s="275" t="s">
        <v>165</v>
      </c>
      <c r="B548" s="285">
        <v>7</v>
      </c>
      <c r="C548" s="285">
        <v>1</v>
      </c>
      <c r="D548" s="286" t="s">
        <v>308</v>
      </c>
      <c r="E548" s="287" t="s">
        <v>584</v>
      </c>
      <c r="F548" s="288">
        <f t="shared" si="39"/>
        <v>200</v>
      </c>
      <c r="G548" s="288">
        <f t="shared" si="39"/>
        <v>200</v>
      </c>
    </row>
    <row r="549" spans="1:7" s="2" customFormat="1" ht="26.4">
      <c r="A549" s="275" t="s">
        <v>317</v>
      </c>
      <c r="B549" s="285">
        <v>7</v>
      </c>
      <c r="C549" s="285">
        <v>1</v>
      </c>
      <c r="D549" s="286" t="s">
        <v>318</v>
      </c>
      <c r="E549" s="287" t="s">
        <v>584</v>
      </c>
      <c r="F549" s="288">
        <f t="shared" si="39"/>
        <v>200</v>
      </c>
      <c r="G549" s="288">
        <f t="shared" si="39"/>
        <v>200</v>
      </c>
    </row>
    <row r="550" spans="1:7" s="2" customFormat="1" ht="39.6">
      <c r="A550" s="275" t="s">
        <v>504</v>
      </c>
      <c r="B550" s="285">
        <v>7</v>
      </c>
      <c r="C550" s="285">
        <v>1</v>
      </c>
      <c r="D550" s="286" t="s">
        <v>321</v>
      </c>
      <c r="E550" s="287" t="s">
        <v>584</v>
      </c>
      <c r="F550" s="288">
        <f t="shared" si="39"/>
        <v>200</v>
      </c>
      <c r="G550" s="288">
        <f t="shared" si="39"/>
        <v>200</v>
      </c>
    </row>
    <row r="551" spans="1:7" s="2" customFormat="1">
      <c r="A551" s="275" t="s">
        <v>30</v>
      </c>
      <c r="B551" s="285">
        <v>7</v>
      </c>
      <c r="C551" s="285">
        <v>1</v>
      </c>
      <c r="D551" s="286" t="s">
        <v>321</v>
      </c>
      <c r="E551" s="287" t="s">
        <v>4</v>
      </c>
      <c r="F551" s="288">
        <f t="shared" si="39"/>
        <v>200</v>
      </c>
      <c r="G551" s="288">
        <f t="shared" si="39"/>
        <v>200</v>
      </c>
    </row>
    <row r="552" spans="1:7" s="9" customFormat="1" ht="26.4">
      <c r="A552" s="275" t="s">
        <v>544</v>
      </c>
      <c r="B552" s="285">
        <v>7</v>
      </c>
      <c r="C552" s="285">
        <v>1</v>
      </c>
      <c r="D552" s="286" t="s">
        <v>321</v>
      </c>
      <c r="E552" s="287" t="s">
        <v>10</v>
      </c>
      <c r="F552" s="291">
        <v>200</v>
      </c>
      <c r="G552" s="291">
        <v>200</v>
      </c>
    </row>
    <row r="553" spans="1:7" s="2" customFormat="1">
      <c r="A553" s="275" t="s">
        <v>58</v>
      </c>
      <c r="B553" s="285">
        <v>7</v>
      </c>
      <c r="C553" s="285">
        <v>1</v>
      </c>
      <c r="D553" s="286" t="s">
        <v>229</v>
      </c>
      <c r="E553" s="287" t="s">
        <v>584</v>
      </c>
      <c r="F553" s="288">
        <f t="shared" ref="F553:G557" si="40">F554</f>
        <v>3300</v>
      </c>
      <c r="G553" s="288">
        <f t="shared" si="40"/>
        <v>3300</v>
      </c>
    </row>
    <row r="554" spans="1:7" s="2" customFormat="1">
      <c r="A554" s="275" t="s">
        <v>57</v>
      </c>
      <c r="B554" s="285">
        <v>7</v>
      </c>
      <c r="C554" s="285">
        <v>1</v>
      </c>
      <c r="D554" s="286" t="s">
        <v>294</v>
      </c>
      <c r="E554" s="287" t="s">
        <v>584</v>
      </c>
      <c r="F554" s="288">
        <f t="shared" si="40"/>
        <v>3300</v>
      </c>
      <c r="G554" s="288">
        <f t="shared" si="40"/>
        <v>3300</v>
      </c>
    </row>
    <row r="555" spans="1:7" s="2" customFormat="1" ht="26.4">
      <c r="A555" s="275" t="s">
        <v>381</v>
      </c>
      <c r="B555" s="285">
        <v>7</v>
      </c>
      <c r="C555" s="285">
        <v>1</v>
      </c>
      <c r="D555" s="286" t="s">
        <v>382</v>
      </c>
      <c r="E555" s="287" t="s">
        <v>584</v>
      </c>
      <c r="F555" s="288">
        <f t="shared" si="40"/>
        <v>3300</v>
      </c>
      <c r="G555" s="288">
        <f t="shared" si="40"/>
        <v>3300</v>
      </c>
    </row>
    <row r="556" spans="1:7" s="9" customFormat="1">
      <c r="A556" s="275" t="s">
        <v>55</v>
      </c>
      <c r="B556" s="285">
        <v>7</v>
      </c>
      <c r="C556" s="285">
        <v>1</v>
      </c>
      <c r="D556" s="286" t="s">
        <v>383</v>
      </c>
      <c r="E556" s="287" t="s">
        <v>584</v>
      </c>
      <c r="F556" s="288">
        <f t="shared" si="40"/>
        <v>3300</v>
      </c>
      <c r="G556" s="288">
        <f t="shared" si="40"/>
        <v>3300</v>
      </c>
    </row>
    <row r="557" spans="1:7" s="2" customFormat="1">
      <c r="A557" s="275" t="s">
        <v>27</v>
      </c>
      <c r="B557" s="285">
        <v>7</v>
      </c>
      <c r="C557" s="285">
        <v>1</v>
      </c>
      <c r="D557" s="286" t="s">
        <v>383</v>
      </c>
      <c r="E557" s="287" t="s">
        <v>5</v>
      </c>
      <c r="F557" s="288">
        <f t="shared" si="40"/>
        <v>3300</v>
      </c>
      <c r="G557" s="288">
        <f t="shared" si="40"/>
        <v>3300</v>
      </c>
    </row>
    <row r="558" spans="1:7" s="2" customFormat="1">
      <c r="A558" s="275" t="s">
        <v>26</v>
      </c>
      <c r="B558" s="285">
        <v>7</v>
      </c>
      <c r="C558" s="285">
        <v>1</v>
      </c>
      <c r="D558" s="286" t="s">
        <v>383</v>
      </c>
      <c r="E558" s="287" t="s">
        <v>6</v>
      </c>
      <c r="F558" s="290">
        <v>3300</v>
      </c>
      <c r="G558" s="290">
        <v>3300</v>
      </c>
    </row>
    <row r="559" spans="1:7" s="9" customFormat="1">
      <c r="A559" s="275" t="s">
        <v>86</v>
      </c>
      <c r="B559" s="285">
        <v>7</v>
      </c>
      <c r="C559" s="285">
        <v>1</v>
      </c>
      <c r="D559" s="286" t="s">
        <v>258</v>
      </c>
      <c r="E559" s="287" t="s">
        <v>584</v>
      </c>
      <c r="F559" s="288">
        <f t="shared" ref="F559:G561" si="41">F560</f>
        <v>0</v>
      </c>
      <c r="G559" s="288">
        <f t="shared" si="41"/>
        <v>0</v>
      </c>
    </row>
    <row r="560" spans="1:7" s="2" customFormat="1">
      <c r="A560" s="268" t="s">
        <v>682</v>
      </c>
      <c r="B560" s="285">
        <v>7</v>
      </c>
      <c r="C560" s="285">
        <v>1</v>
      </c>
      <c r="D560" s="286" t="s">
        <v>683</v>
      </c>
      <c r="E560" s="287" t="s">
        <v>584</v>
      </c>
      <c r="F560" s="288">
        <f t="shared" si="41"/>
        <v>0</v>
      </c>
      <c r="G560" s="288">
        <f t="shared" si="41"/>
        <v>0</v>
      </c>
    </row>
    <row r="561" spans="1:7" s="2" customFormat="1">
      <c r="A561" s="266" t="s">
        <v>524</v>
      </c>
      <c r="B561" s="285">
        <v>7</v>
      </c>
      <c r="C561" s="285">
        <v>1</v>
      </c>
      <c r="D561" s="286" t="s">
        <v>683</v>
      </c>
      <c r="E561" s="287">
        <v>200</v>
      </c>
      <c r="F561" s="288">
        <f t="shared" si="41"/>
        <v>0</v>
      </c>
      <c r="G561" s="288">
        <f t="shared" si="41"/>
        <v>0</v>
      </c>
    </row>
    <row r="562" spans="1:7" s="2" customFormat="1">
      <c r="A562" s="266" t="s">
        <v>36</v>
      </c>
      <c r="B562" s="285">
        <v>7</v>
      </c>
      <c r="C562" s="285">
        <v>1</v>
      </c>
      <c r="D562" s="286" t="s">
        <v>683</v>
      </c>
      <c r="E562" s="287">
        <v>240</v>
      </c>
      <c r="F562" s="290">
        <v>0</v>
      </c>
      <c r="G562" s="290">
        <v>0</v>
      </c>
    </row>
    <row r="563" spans="1:7" s="2" customFormat="1">
      <c r="A563" s="274" t="s">
        <v>68</v>
      </c>
      <c r="B563" s="281">
        <v>7</v>
      </c>
      <c r="C563" s="281">
        <v>2</v>
      </c>
      <c r="D563" s="282" t="s">
        <v>584</v>
      </c>
      <c r="E563" s="283" t="s">
        <v>584</v>
      </c>
      <c r="F563" s="284">
        <f>F564+F576+F582+F639+F651</f>
        <v>1168105.0999999999</v>
      </c>
      <c r="G563" s="284">
        <f>G564+G576+G582+G639+G651</f>
        <v>1170107</v>
      </c>
    </row>
    <row r="564" spans="1:7" s="9" customFormat="1" ht="26.4">
      <c r="A564" s="275" t="s">
        <v>67</v>
      </c>
      <c r="B564" s="285">
        <v>7</v>
      </c>
      <c r="C564" s="285">
        <v>2</v>
      </c>
      <c r="D564" s="286" t="s">
        <v>275</v>
      </c>
      <c r="E564" s="287" t="s">
        <v>584</v>
      </c>
      <c r="F564" s="288">
        <f>F565</f>
        <v>460.19999999999993</v>
      </c>
      <c r="G564" s="288">
        <f>G565</f>
        <v>460.19999999999993</v>
      </c>
    </row>
    <row r="565" spans="1:7" s="2" customFormat="1">
      <c r="A565" s="275" t="s">
        <v>66</v>
      </c>
      <c r="B565" s="285">
        <v>7</v>
      </c>
      <c r="C565" s="285">
        <v>2</v>
      </c>
      <c r="D565" s="286" t="s">
        <v>387</v>
      </c>
      <c r="E565" s="287" t="s">
        <v>584</v>
      </c>
      <c r="F565" s="288">
        <f>F566+F571</f>
        <v>460.19999999999993</v>
      </c>
      <c r="G565" s="288">
        <f>G566+G571</f>
        <v>460.19999999999993</v>
      </c>
    </row>
    <row r="566" spans="1:7" s="2" customFormat="1">
      <c r="A566" s="275" t="s">
        <v>498</v>
      </c>
      <c r="B566" s="285">
        <v>7</v>
      </c>
      <c r="C566" s="285">
        <v>2</v>
      </c>
      <c r="D566" s="286" t="s">
        <v>388</v>
      </c>
      <c r="E566" s="287" t="s">
        <v>584</v>
      </c>
      <c r="F566" s="288">
        <f>F567</f>
        <v>154.79999999999998</v>
      </c>
      <c r="G566" s="288">
        <f>G567</f>
        <v>154.79999999999998</v>
      </c>
    </row>
    <row r="567" spans="1:7" s="9" customFormat="1" ht="13.95" customHeight="1">
      <c r="A567" s="275" t="s">
        <v>389</v>
      </c>
      <c r="B567" s="285">
        <v>7</v>
      </c>
      <c r="C567" s="285">
        <v>2</v>
      </c>
      <c r="D567" s="286" t="s">
        <v>390</v>
      </c>
      <c r="E567" s="287" t="s">
        <v>584</v>
      </c>
      <c r="F567" s="288">
        <f>F568</f>
        <v>154.79999999999998</v>
      </c>
      <c r="G567" s="288">
        <f>G568</f>
        <v>154.79999999999998</v>
      </c>
    </row>
    <row r="568" spans="1:7" s="2" customFormat="1">
      <c r="A568" s="275" t="s">
        <v>27</v>
      </c>
      <c r="B568" s="285">
        <v>7</v>
      </c>
      <c r="C568" s="285">
        <v>2</v>
      </c>
      <c r="D568" s="286" t="s">
        <v>390</v>
      </c>
      <c r="E568" s="287" t="s">
        <v>5</v>
      </c>
      <c r="F568" s="288">
        <f>F569+F570</f>
        <v>154.79999999999998</v>
      </c>
      <c r="G568" s="288">
        <f>G569+G570</f>
        <v>154.79999999999998</v>
      </c>
    </row>
    <row r="569" spans="1:7" s="2" customFormat="1">
      <c r="A569" s="275" t="s">
        <v>26</v>
      </c>
      <c r="B569" s="285">
        <v>7</v>
      </c>
      <c r="C569" s="285">
        <v>2</v>
      </c>
      <c r="D569" s="286" t="s">
        <v>390</v>
      </c>
      <c r="E569" s="287" t="s">
        <v>6</v>
      </c>
      <c r="F569" s="290">
        <v>144.6</v>
      </c>
      <c r="G569" s="290">
        <v>144.6</v>
      </c>
    </row>
    <row r="570" spans="1:7" s="2" customFormat="1">
      <c r="A570" s="275" t="s">
        <v>41</v>
      </c>
      <c r="B570" s="285">
        <v>7</v>
      </c>
      <c r="C570" s="285">
        <v>2</v>
      </c>
      <c r="D570" s="286" t="s">
        <v>390</v>
      </c>
      <c r="E570" s="287" t="s">
        <v>40</v>
      </c>
      <c r="F570" s="290">
        <v>10.199999999999999</v>
      </c>
      <c r="G570" s="290">
        <v>10.199999999999999</v>
      </c>
    </row>
    <row r="571" spans="1:7" s="9" customFormat="1" ht="26.4">
      <c r="A571" s="275" t="s">
        <v>391</v>
      </c>
      <c r="B571" s="285">
        <v>7</v>
      </c>
      <c r="C571" s="285">
        <v>2</v>
      </c>
      <c r="D571" s="286" t="s">
        <v>392</v>
      </c>
      <c r="E571" s="287" t="s">
        <v>584</v>
      </c>
      <c r="F571" s="288">
        <f>F572</f>
        <v>305.39999999999998</v>
      </c>
      <c r="G571" s="288">
        <f>G572</f>
        <v>305.39999999999998</v>
      </c>
    </row>
    <row r="572" spans="1:7" s="2" customFormat="1">
      <c r="A572" s="275" t="s">
        <v>393</v>
      </c>
      <c r="B572" s="285">
        <v>7</v>
      </c>
      <c r="C572" s="285">
        <v>2</v>
      </c>
      <c r="D572" s="286" t="s">
        <v>394</v>
      </c>
      <c r="E572" s="287" t="s">
        <v>584</v>
      </c>
      <c r="F572" s="288">
        <f>F573</f>
        <v>305.39999999999998</v>
      </c>
      <c r="G572" s="288">
        <f>G573</f>
        <v>305.39999999999998</v>
      </c>
    </row>
    <row r="573" spans="1:7" s="9" customFormat="1">
      <c r="A573" s="275" t="s">
        <v>27</v>
      </c>
      <c r="B573" s="285">
        <v>7</v>
      </c>
      <c r="C573" s="285">
        <v>2</v>
      </c>
      <c r="D573" s="286" t="s">
        <v>394</v>
      </c>
      <c r="E573" s="287" t="s">
        <v>5</v>
      </c>
      <c r="F573" s="288">
        <f>F574+F575</f>
        <v>305.39999999999998</v>
      </c>
      <c r="G573" s="288">
        <f>G574+G575</f>
        <v>305.39999999999998</v>
      </c>
    </row>
    <row r="574" spans="1:7" s="2" customFormat="1">
      <c r="A574" s="275" t="s">
        <v>26</v>
      </c>
      <c r="B574" s="285">
        <v>7</v>
      </c>
      <c r="C574" s="285">
        <v>2</v>
      </c>
      <c r="D574" s="286" t="s">
        <v>394</v>
      </c>
      <c r="E574" s="287" t="s">
        <v>6</v>
      </c>
      <c r="F574" s="290">
        <v>258.5</v>
      </c>
      <c r="G574" s="290">
        <v>258.5</v>
      </c>
    </row>
    <row r="575" spans="1:7" s="2" customFormat="1">
      <c r="A575" s="275" t="s">
        <v>41</v>
      </c>
      <c r="B575" s="285">
        <v>7</v>
      </c>
      <c r="C575" s="285">
        <v>2</v>
      </c>
      <c r="D575" s="286" t="s">
        <v>394</v>
      </c>
      <c r="E575" s="287" t="s">
        <v>40</v>
      </c>
      <c r="F575" s="290">
        <v>46.9</v>
      </c>
      <c r="G575" s="290">
        <v>46.9</v>
      </c>
    </row>
    <row r="576" spans="1:7" s="9" customFormat="1" ht="26.4">
      <c r="A576" s="275" t="s">
        <v>44</v>
      </c>
      <c r="B576" s="285">
        <v>7</v>
      </c>
      <c r="C576" s="285">
        <v>2</v>
      </c>
      <c r="D576" s="286" t="s">
        <v>191</v>
      </c>
      <c r="E576" s="287" t="s">
        <v>584</v>
      </c>
      <c r="F576" s="288">
        <f t="shared" ref="F576:G580" si="42">F577</f>
        <v>2700</v>
      </c>
      <c r="G576" s="288">
        <f t="shared" si="42"/>
        <v>2700</v>
      </c>
    </row>
    <row r="577" spans="1:7" s="2" customFormat="1">
      <c r="A577" s="275" t="s">
        <v>65</v>
      </c>
      <c r="B577" s="285">
        <v>7</v>
      </c>
      <c r="C577" s="285">
        <v>2</v>
      </c>
      <c r="D577" s="286" t="s">
        <v>192</v>
      </c>
      <c r="E577" s="287" t="s">
        <v>584</v>
      </c>
      <c r="F577" s="288">
        <f t="shared" si="42"/>
        <v>2700</v>
      </c>
      <c r="G577" s="288">
        <f t="shared" si="42"/>
        <v>2700</v>
      </c>
    </row>
    <row r="578" spans="1:7" s="2" customFormat="1" ht="39.6">
      <c r="A578" s="275" t="s">
        <v>193</v>
      </c>
      <c r="B578" s="285">
        <v>7</v>
      </c>
      <c r="C578" s="285">
        <v>2</v>
      </c>
      <c r="D578" s="286" t="s">
        <v>194</v>
      </c>
      <c r="E578" s="287" t="s">
        <v>584</v>
      </c>
      <c r="F578" s="288">
        <f t="shared" si="42"/>
        <v>2700</v>
      </c>
      <c r="G578" s="288">
        <f t="shared" si="42"/>
        <v>2700</v>
      </c>
    </row>
    <row r="579" spans="1:7" s="2" customFormat="1">
      <c r="A579" s="275" t="s">
        <v>495</v>
      </c>
      <c r="B579" s="285">
        <v>7</v>
      </c>
      <c r="C579" s="285">
        <v>2</v>
      </c>
      <c r="D579" s="286" t="s">
        <v>395</v>
      </c>
      <c r="E579" s="287" t="s">
        <v>584</v>
      </c>
      <c r="F579" s="288">
        <f t="shared" si="42"/>
        <v>2700</v>
      </c>
      <c r="G579" s="288">
        <f t="shared" si="42"/>
        <v>2700</v>
      </c>
    </row>
    <row r="580" spans="1:7" s="9" customFormat="1">
      <c r="A580" s="275" t="s">
        <v>27</v>
      </c>
      <c r="B580" s="285">
        <v>7</v>
      </c>
      <c r="C580" s="285">
        <v>2</v>
      </c>
      <c r="D580" s="286" t="s">
        <v>395</v>
      </c>
      <c r="E580" s="287" t="s">
        <v>5</v>
      </c>
      <c r="F580" s="288">
        <f t="shared" si="42"/>
        <v>2700</v>
      </c>
      <c r="G580" s="288">
        <f t="shared" si="42"/>
        <v>2700</v>
      </c>
    </row>
    <row r="581" spans="1:7" s="2" customFormat="1">
      <c r="A581" s="275" t="s">
        <v>26</v>
      </c>
      <c r="B581" s="285">
        <v>7</v>
      </c>
      <c r="C581" s="285">
        <v>2</v>
      </c>
      <c r="D581" s="286" t="s">
        <v>395</v>
      </c>
      <c r="E581" s="287" t="s">
        <v>6</v>
      </c>
      <c r="F581" s="290">
        <v>2700</v>
      </c>
      <c r="G581" s="290">
        <v>2700</v>
      </c>
    </row>
    <row r="582" spans="1:7" s="2" customFormat="1" ht="26.4">
      <c r="A582" s="275" t="s">
        <v>23</v>
      </c>
      <c r="B582" s="285">
        <v>7</v>
      </c>
      <c r="C582" s="285">
        <v>2</v>
      </c>
      <c r="D582" s="286" t="s">
        <v>199</v>
      </c>
      <c r="E582" s="287" t="s">
        <v>584</v>
      </c>
      <c r="F582" s="288">
        <f>F583+F620+F634</f>
        <v>1141394.8999999999</v>
      </c>
      <c r="G582" s="288">
        <f>G583+G620+G634</f>
        <v>1158896.8</v>
      </c>
    </row>
    <row r="583" spans="1:7" s="2" customFormat="1">
      <c r="A583" s="275" t="s">
        <v>50</v>
      </c>
      <c r="B583" s="285">
        <v>7</v>
      </c>
      <c r="C583" s="285">
        <v>2</v>
      </c>
      <c r="D583" s="286" t="s">
        <v>200</v>
      </c>
      <c r="E583" s="287" t="s">
        <v>584</v>
      </c>
      <c r="F583" s="288">
        <f>F584+F616</f>
        <v>1106028.2</v>
      </c>
      <c r="G583" s="288">
        <f>G584+G616</f>
        <v>1123199.1000000001</v>
      </c>
    </row>
    <row r="584" spans="1:7" s="2" customFormat="1" ht="26.4">
      <c r="A584" s="275" t="s">
        <v>201</v>
      </c>
      <c r="B584" s="285">
        <v>7</v>
      </c>
      <c r="C584" s="285">
        <v>2</v>
      </c>
      <c r="D584" s="286" t="s">
        <v>202</v>
      </c>
      <c r="E584" s="287" t="s">
        <v>584</v>
      </c>
      <c r="F584" s="288">
        <f>F585+F588+F592+F596+F600+F604+F608+F612</f>
        <v>665675.9</v>
      </c>
      <c r="G584" s="288">
        <f>G585+G588+G592+G596+G600+G604+G608+G612</f>
        <v>665676.9</v>
      </c>
    </row>
    <row r="585" spans="1:7" s="2" customFormat="1">
      <c r="A585" s="275" t="s">
        <v>502</v>
      </c>
      <c r="B585" s="285">
        <v>7</v>
      </c>
      <c r="C585" s="285">
        <v>2</v>
      </c>
      <c r="D585" s="286" t="s">
        <v>404</v>
      </c>
      <c r="E585" s="287" t="s">
        <v>584</v>
      </c>
      <c r="F585" s="288">
        <f>F586</f>
        <v>2891.9</v>
      </c>
      <c r="G585" s="288">
        <f>G586</f>
        <v>2892.9</v>
      </c>
    </row>
    <row r="586" spans="1:7" s="2" customFormat="1">
      <c r="A586" s="275" t="s">
        <v>27</v>
      </c>
      <c r="B586" s="285">
        <v>7</v>
      </c>
      <c r="C586" s="285">
        <v>2</v>
      </c>
      <c r="D586" s="286" t="s">
        <v>404</v>
      </c>
      <c r="E586" s="287" t="s">
        <v>5</v>
      </c>
      <c r="F586" s="288">
        <f>F587</f>
        <v>2891.9</v>
      </c>
      <c r="G586" s="288">
        <f>G587</f>
        <v>2892.9</v>
      </c>
    </row>
    <row r="587" spans="1:7" s="2" customFormat="1">
      <c r="A587" s="275" t="s">
        <v>41</v>
      </c>
      <c r="B587" s="285">
        <v>7</v>
      </c>
      <c r="C587" s="285">
        <v>2</v>
      </c>
      <c r="D587" s="286" t="s">
        <v>404</v>
      </c>
      <c r="E587" s="287" t="s">
        <v>40</v>
      </c>
      <c r="F587" s="290">
        <v>2891.9</v>
      </c>
      <c r="G587" s="290">
        <v>2892.9</v>
      </c>
    </row>
    <row r="588" spans="1:7" s="2" customFormat="1">
      <c r="A588" s="275" t="s">
        <v>35</v>
      </c>
      <c r="B588" s="285">
        <v>7</v>
      </c>
      <c r="C588" s="285">
        <v>2</v>
      </c>
      <c r="D588" s="286" t="s">
        <v>405</v>
      </c>
      <c r="E588" s="287" t="s">
        <v>584</v>
      </c>
      <c r="F588" s="288">
        <f>F589</f>
        <v>70760</v>
      </c>
      <c r="G588" s="288">
        <f>G589</f>
        <v>70760</v>
      </c>
    </row>
    <row r="589" spans="1:7" s="2" customFormat="1">
      <c r="A589" s="275" t="s">
        <v>27</v>
      </c>
      <c r="B589" s="285">
        <v>7</v>
      </c>
      <c r="C589" s="285">
        <v>2</v>
      </c>
      <c r="D589" s="286" t="s">
        <v>405</v>
      </c>
      <c r="E589" s="287" t="s">
        <v>5</v>
      </c>
      <c r="F589" s="288">
        <f>F590+F591</f>
        <v>70760</v>
      </c>
      <c r="G589" s="288">
        <f>G590+G591</f>
        <v>70760</v>
      </c>
    </row>
    <row r="590" spans="1:7" s="9" customFormat="1">
      <c r="A590" s="275" t="s">
        <v>26</v>
      </c>
      <c r="B590" s="285">
        <v>7</v>
      </c>
      <c r="C590" s="285">
        <v>2</v>
      </c>
      <c r="D590" s="286" t="s">
        <v>405</v>
      </c>
      <c r="E590" s="287" t="s">
        <v>6</v>
      </c>
      <c r="F590" s="291">
        <v>54834.1</v>
      </c>
      <c r="G590" s="291">
        <v>54834.1</v>
      </c>
    </row>
    <row r="591" spans="1:7" s="2" customFormat="1">
      <c r="A591" s="275" t="s">
        <v>41</v>
      </c>
      <c r="B591" s="285">
        <v>7</v>
      </c>
      <c r="C591" s="285">
        <v>2</v>
      </c>
      <c r="D591" s="286" t="s">
        <v>405</v>
      </c>
      <c r="E591" s="287" t="s">
        <v>40</v>
      </c>
      <c r="F591" s="290">
        <v>15925.9</v>
      </c>
      <c r="G591" s="290">
        <v>15925.9</v>
      </c>
    </row>
    <row r="592" spans="1:7" s="2" customFormat="1">
      <c r="A592" s="275" t="s">
        <v>406</v>
      </c>
      <c r="B592" s="285">
        <v>7</v>
      </c>
      <c r="C592" s="285">
        <v>2</v>
      </c>
      <c r="D592" s="286" t="s">
        <v>407</v>
      </c>
      <c r="E592" s="287" t="s">
        <v>584</v>
      </c>
      <c r="F592" s="288">
        <f>F593</f>
        <v>3000</v>
      </c>
      <c r="G592" s="288">
        <f>G593</f>
        <v>3000</v>
      </c>
    </row>
    <row r="593" spans="1:7" s="2" customFormat="1">
      <c r="A593" s="275" t="s">
        <v>27</v>
      </c>
      <c r="B593" s="285">
        <v>7</v>
      </c>
      <c r="C593" s="285">
        <v>2</v>
      </c>
      <c r="D593" s="286" t="s">
        <v>407</v>
      </c>
      <c r="E593" s="287" t="s">
        <v>5</v>
      </c>
      <c r="F593" s="288">
        <f>F594+F595</f>
        <v>3000</v>
      </c>
      <c r="G593" s="288">
        <f>G594+G595</f>
        <v>3000</v>
      </c>
    </row>
    <row r="594" spans="1:7" s="264" customFormat="1">
      <c r="A594" s="275" t="s">
        <v>26</v>
      </c>
      <c r="B594" s="285">
        <v>7</v>
      </c>
      <c r="C594" s="285">
        <v>2</v>
      </c>
      <c r="D594" s="286" t="s">
        <v>407</v>
      </c>
      <c r="E594" s="287" t="s">
        <v>6</v>
      </c>
      <c r="F594" s="290">
        <v>1270</v>
      </c>
      <c r="G594" s="293">
        <v>1270</v>
      </c>
    </row>
    <row r="595" spans="1:7" s="264" customFormat="1">
      <c r="A595" s="275" t="s">
        <v>41</v>
      </c>
      <c r="B595" s="285">
        <v>7</v>
      </c>
      <c r="C595" s="285">
        <v>2</v>
      </c>
      <c r="D595" s="286" t="s">
        <v>407</v>
      </c>
      <c r="E595" s="287" t="s">
        <v>40</v>
      </c>
      <c r="F595" s="290">
        <v>1730</v>
      </c>
      <c r="G595" s="293">
        <v>1730</v>
      </c>
    </row>
    <row r="596" spans="1:7" s="2" customFormat="1" ht="66">
      <c r="A596" s="275" t="s">
        <v>63</v>
      </c>
      <c r="B596" s="285">
        <v>7</v>
      </c>
      <c r="C596" s="285">
        <v>2</v>
      </c>
      <c r="D596" s="286" t="s">
        <v>408</v>
      </c>
      <c r="E596" s="287" t="s">
        <v>584</v>
      </c>
      <c r="F596" s="288">
        <f>F597</f>
        <v>554395</v>
      </c>
      <c r="G596" s="288">
        <f>G597</f>
        <v>554395</v>
      </c>
    </row>
    <row r="597" spans="1:7" s="9" customFormat="1">
      <c r="A597" s="275" t="s">
        <v>27</v>
      </c>
      <c r="B597" s="285">
        <v>7</v>
      </c>
      <c r="C597" s="285">
        <v>2</v>
      </c>
      <c r="D597" s="286" t="s">
        <v>408</v>
      </c>
      <c r="E597" s="287" t="s">
        <v>5</v>
      </c>
      <c r="F597" s="288">
        <f>F598+F599</f>
        <v>554395</v>
      </c>
      <c r="G597" s="288">
        <f>G598+G599</f>
        <v>554395</v>
      </c>
    </row>
    <row r="598" spans="1:7" s="2" customFormat="1">
      <c r="A598" s="275" t="s">
        <v>26</v>
      </c>
      <c r="B598" s="285">
        <v>7</v>
      </c>
      <c r="C598" s="285">
        <v>2</v>
      </c>
      <c r="D598" s="286" t="s">
        <v>408</v>
      </c>
      <c r="E598" s="287" t="s">
        <v>6</v>
      </c>
      <c r="F598" s="290">
        <v>451622</v>
      </c>
      <c r="G598" s="290">
        <v>451622</v>
      </c>
    </row>
    <row r="599" spans="1:7" s="2" customFormat="1">
      <c r="A599" s="275" t="s">
        <v>41</v>
      </c>
      <c r="B599" s="285">
        <v>7</v>
      </c>
      <c r="C599" s="285">
        <v>2</v>
      </c>
      <c r="D599" s="286" t="s">
        <v>408</v>
      </c>
      <c r="E599" s="287" t="s">
        <v>40</v>
      </c>
      <c r="F599" s="290">
        <v>102773</v>
      </c>
      <c r="G599" s="290">
        <v>102773</v>
      </c>
    </row>
    <row r="600" spans="1:7" s="2" customFormat="1" ht="39.6">
      <c r="A600" s="275" t="s">
        <v>62</v>
      </c>
      <c r="B600" s="285">
        <v>7</v>
      </c>
      <c r="C600" s="285">
        <v>2</v>
      </c>
      <c r="D600" s="286" t="s">
        <v>409</v>
      </c>
      <c r="E600" s="287" t="s">
        <v>584</v>
      </c>
      <c r="F600" s="288">
        <f>F601</f>
        <v>29819</v>
      </c>
      <c r="G600" s="288">
        <f>G601</f>
        <v>29819</v>
      </c>
    </row>
    <row r="601" spans="1:7" s="2" customFormat="1">
      <c r="A601" s="275" t="s">
        <v>27</v>
      </c>
      <c r="B601" s="285">
        <v>7</v>
      </c>
      <c r="C601" s="285">
        <v>2</v>
      </c>
      <c r="D601" s="286" t="s">
        <v>409</v>
      </c>
      <c r="E601" s="287" t="s">
        <v>5</v>
      </c>
      <c r="F601" s="288">
        <f>F602+F603</f>
        <v>29819</v>
      </c>
      <c r="G601" s="288">
        <f>G602+G603</f>
        <v>29819</v>
      </c>
    </row>
    <row r="602" spans="1:7" s="2" customFormat="1">
      <c r="A602" s="275" t="s">
        <v>26</v>
      </c>
      <c r="B602" s="285">
        <v>7</v>
      </c>
      <c r="C602" s="285">
        <v>2</v>
      </c>
      <c r="D602" s="286" t="s">
        <v>409</v>
      </c>
      <c r="E602" s="287" t="s">
        <v>6</v>
      </c>
      <c r="F602" s="290">
        <v>23542.6</v>
      </c>
      <c r="G602" s="290">
        <v>23542.6</v>
      </c>
    </row>
    <row r="603" spans="1:7" s="2" customFormat="1">
      <c r="A603" s="275" t="s">
        <v>41</v>
      </c>
      <c r="B603" s="285">
        <v>7</v>
      </c>
      <c r="C603" s="285">
        <v>2</v>
      </c>
      <c r="D603" s="286" t="s">
        <v>409</v>
      </c>
      <c r="E603" s="287" t="s">
        <v>40</v>
      </c>
      <c r="F603" s="290">
        <v>6276.4</v>
      </c>
      <c r="G603" s="290">
        <v>6276.4</v>
      </c>
    </row>
    <row r="604" spans="1:7" s="9" customFormat="1" ht="39.6">
      <c r="A604" s="275" t="s">
        <v>61</v>
      </c>
      <c r="B604" s="285">
        <v>7</v>
      </c>
      <c r="C604" s="285">
        <v>2</v>
      </c>
      <c r="D604" s="286" t="s">
        <v>410</v>
      </c>
      <c r="E604" s="287" t="s">
        <v>584</v>
      </c>
      <c r="F604" s="288">
        <f>F605</f>
        <v>1234</v>
      </c>
      <c r="G604" s="288">
        <f>G605</f>
        <v>1234</v>
      </c>
    </row>
    <row r="605" spans="1:7" s="2" customFormat="1">
      <c r="A605" s="275" t="s">
        <v>27</v>
      </c>
      <c r="B605" s="285">
        <v>7</v>
      </c>
      <c r="C605" s="285">
        <v>2</v>
      </c>
      <c r="D605" s="286" t="s">
        <v>410</v>
      </c>
      <c r="E605" s="287" t="s">
        <v>5</v>
      </c>
      <c r="F605" s="288">
        <f>F606+F607</f>
        <v>1234</v>
      </c>
      <c r="G605" s="288">
        <f>G606+G607</f>
        <v>1234</v>
      </c>
    </row>
    <row r="606" spans="1:7" s="2" customFormat="1">
      <c r="A606" s="275" t="s">
        <v>26</v>
      </c>
      <c r="B606" s="285">
        <v>7</v>
      </c>
      <c r="C606" s="285">
        <v>2</v>
      </c>
      <c r="D606" s="286" t="s">
        <v>410</v>
      </c>
      <c r="E606" s="287" t="s">
        <v>6</v>
      </c>
      <c r="F606" s="290">
        <v>1064</v>
      </c>
      <c r="G606" s="290">
        <v>1064</v>
      </c>
    </row>
    <row r="607" spans="1:7" s="9" customFormat="1">
      <c r="A607" s="275" t="s">
        <v>41</v>
      </c>
      <c r="B607" s="285">
        <v>7</v>
      </c>
      <c r="C607" s="285">
        <v>2</v>
      </c>
      <c r="D607" s="286" t="s">
        <v>410</v>
      </c>
      <c r="E607" s="287" t="s">
        <v>40</v>
      </c>
      <c r="F607" s="291">
        <v>170</v>
      </c>
      <c r="G607" s="291">
        <v>170</v>
      </c>
    </row>
    <row r="608" spans="1:7" s="2" customFormat="1" ht="26.4">
      <c r="A608" s="275" t="s">
        <v>500</v>
      </c>
      <c r="B608" s="285">
        <v>7</v>
      </c>
      <c r="C608" s="285">
        <v>2</v>
      </c>
      <c r="D608" s="286" t="s">
        <v>411</v>
      </c>
      <c r="E608" s="287" t="s">
        <v>584</v>
      </c>
      <c r="F608" s="288">
        <f>F609</f>
        <v>2176</v>
      </c>
      <c r="G608" s="288">
        <f>G609</f>
        <v>2176</v>
      </c>
    </row>
    <row r="609" spans="1:7" s="2" customFormat="1">
      <c r="A609" s="275" t="s">
        <v>27</v>
      </c>
      <c r="B609" s="285">
        <v>7</v>
      </c>
      <c r="C609" s="285">
        <v>2</v>
      </c>
      <c r="D609" s="286" t="s">
        <v>411</v>
      </c>
      <c r="E609" s="287" t="s">
        <v>5</v>
      </c>
      <c r="F609" s="288">
        <f>F610+F611</f>
        <v>2176</v>
      </c>
      <c r="G609" s="288">
        <f>G610+G611</f>
        <v>2176</v>
      </c>
    </row>
    <row r="610" spans="1:7" s="2" customFormat="1">
      <c r="A610" s="275" t="s">
        <v>26</v>
      </c>
      <c r="B610" s="285">
        <v>7</v>
      </c>
      <c r="C610" s="285">
        <v>2</v>
      </c>
      <c r="D610" s="286" t="s">
        <v>411</v>
      </c>
      <c r="E610" s="287" t="s">
        <v>6</v>
      </c>
      <c r="F610" s="290">
        <v>1590</v>
      </c>
      <c r="G610" s="290">
        <v>1590</v>
      </c>
    </row>
    <row r="611" spans="1:7" s="2" customFormat="1">
      <c r="A611" s="275" t="s">
        <v>41</v>
      </c>
      <c r="B611" s="285">
        <v>7</v>
      </c>
      <c r="C611" s="285">
        <v>2</v>
      </c>
      <c r="D611" s="286" t="s">
        <v>411</v>
      </c>
      <c r="E611" s="287" t="s">
        <v>40</v>
      </c>
      <c r="F611" s="290">
        <v>586</v>
      </c>
      <c r="G611" s="290">
        <v>586</v>
      </c>
    </row>
    <row r="612" spans="1:7" s="2" customFormat="1" ht="26.4">
      <c r="A612" s="275" t="s">
        <v>533</v>
      </c>
      <c r="B612" s="285">
        <v>7</v>
      </c>
      <c r="C612" s="285">
        <v>2</v>
      </c>
      <c r="D612" s="286" t="s">
        <v>534</v>
      </c>
      <c r="E612" s="287" t="s">
        <v>584</v>
      </c>
      <c r="F612" s="288">
        <f>F613</f>
        <v>1400</v>
      </c>
      <c r="G612" s="288">
        <f>G613</f>
        <v>1400</v>
      </c>
    </row>
    <row r="613" spans="1:7" s="2" customFormat="1">
      <c r="A613" s="275" t="s">
        <v>27</v>
      </c>
      <c r="B613" s="285">
        <v>7</v>
      </c>
      <c r="C613" s="285">
        <v>2</v>
      </c>
      <c r="D613" s="286" t="s">
        <v>534</v>
      </c>
      <c r="E613" s="287" t="s">
        <v>5</v>
      </c>
      <c r="F613" s="288">
        <f>F614+F615</f>
        <v>1400</v>
      </c>
      <c r="G613" s="288">
        <f>G614+G615</f>
        <v>1400</v>
      </c>
    </row>
    <row r="614" spans="1:7" s="2" customFormat="1">
      <c r="A614" s="275" t="s">
        <v>26</v>
      </c>
      <c r="B614" s="285">
        <v>7</v>
      </c>
      <c r="C614" s="285">
        <v>2</v>
      </c>
      <c r="D614" s="286" t="s">
        <v>534</v>
      </c>
      <c r="E614" s="287" t="s">
        <v>6</v>
      </c>
      <c r="F614" s="290">
        <v>980</v>
      </c>
      <c r="G614" s="290">
        <v>980</v>
      </c>
    </row>
    <row r="615" spans="1:7" s="2" customFormat="1">
      <c r="A615" s="275" t="s">
        <v>41</v>
      </c>
      <c r="B615" s="285">
        <v>7</v>
      </c>
      <c r="C615" s="285">
        <v>2</v>
      </c>
      <c r="D615" s="286" t="s">
        <v>534</v>
      </c>
      <c r="E615" s="287" t="s">
        <v>40</v>
      </c>
      <c r="F615" s="290">
        <v>420</v>
      </c>
      <c r="G615" s="290">
        <v>420</v>
      </c>
    </row>
    <row r="616" spans="1:7" s="2" customFormat="1" ht="26.4">
      <c r="A616" s="360" t="s">
        <v>1113</v>
      </c>
      <c r="B616" s="356">
        <v>7</v>
      </c>
      <c r="C616" s="356">
        <v>2</v>
      </c>
      <c r="D616" s="357" t="s">
        <v>1120</v>
      </c>
      <c r="E616" s="358" t="s">
        <v>584</v>
      </c>
      <c r="F616" s="359">
        <f t="shared" ref="F616:G618" si="43">F617</f>
        <v>440352.3</v>
      </c>
      <c r="G616" s="359">
        <f t="shared" si="43"/>
        <v>457522.2</v>
      </c>
    </row>
    <row r="617" spans="1:7" s="2" customFormat="1" ht="26.4">
      <c r="A617" s="360" t="s">
        <v>1114</v>
      </c>
      <c r="B617" s="356">
        <v>7</v>
      </c>
      <c r="C617" s="356">
        <v>2</v>
      </c>
      <c r="D617" s="357" t="s">
        <v>1121</v>
      </c>
      <c r="E617" s="358" t="s">
        <v>584</v>
      </c>
      <c r="F617" s="359">
        <f t="shared" si="43"/>
        <v>440352.3</v>
      </c>
      <c r="G617" s="359">
        <f t="shared" si="43"/>
        <v>457522.2</v>
      </c>
    </row>
    <row r="618" spans="1:7" s="2" customFormat="1">
      <c r="A618" s="360" t="s">
        <v>85</v>
      </c>
      <c r="B618" s="356">
        <v>7</v>
      </c>
      <c r="C618" s="356">
        <v>2</v>
      </c>
      <c r="D618" s="357" t="s">
        <v>1121</v>
      </c>
      <c r="E618" s="358" t="s">
        <v>84</v>
      </c>
      <c r="F618" s="359">
        <f t="shared" si="43"/>
        <v>440352.3</v>
      </c>
      <c r="G618" s="359">
        <f t="shared" si="43"/>
        <v>457522.2</v>
      </c>
    </row>
    <row r="619" spans="1:7" s="2" customFormat="1" ht="52.8">
      <c r="A619" s="360" t="s">
        <v>1115</v>
      </c>
      <c r="B619" s="356">
        <v>7</v>
      </c>
      <c r="C619" s="356">
        <v>2</v>
      </c>
      <c r="D619" s="357" t="s">
        <v>1121</v>
      </c>
      <c r="E619" s="358" t="s">
        <v>1116</v>
      </c>
      <c r="F619" s="359">
        <v>440352.3</v>
      </c>
      <c r="G619" s="359">
        <v>457522.2</v>
      </c>
    </row>
    <row r="620" spans="1:7" s="2" customFormat="1">
      <c r="A620" s="275" t="s">
        <v>42</v>
      </c>
      <c r="B620" s="285">
        <v>7</v>
      </c>
      <c r="C620" s="285">
        <v>2</v>
      </c>
      <c r="D620" s="286" t="s">
        <v>412</v>
      </c>
      <c r="E620" s="287" t="s">
        <v>584</v>
      </c>
      <c r="F620" s="288">
        <f>F621</f>
        <v>34866.699999999997</v>
      </c>
      <c r="G620" s="288">
        <f>G621</f>
        <v>35197.699999999997</v>
      </c>
    </row>
    <row r="621" spans="1:7" s="2" customFormat="1" ht="26.4">
      <c r="A621" s="275" t="s">
        <v>416</v>
      </c>
      <c r="B621" s="285">
        <v>7</v>
      </c>
      <c r="C621" s="285">
        <v>2</v>
      </c>
      <c r="D621" s="286" t="s">
        <v>417</v>
      </c>
      <c r="E621" s="287" t="s">
        <v>584</v>
      </c>
      <c r="F621" s="288">
        <f>F622+F625+F628+F631</f>
        <v>34866.699999999997</v>
      </c>
      <c r="G621" s="288">
        <f>G622+G625+G628+G631</f>
        <v>35197.699999999997</v>
      </c>
    </row>
    <row r="622" spans="1:7" s="2" customFormat="1">
      <c r="A622" s="275" t="s">
        <v>502</v>
      </c>
      <c r="B622" s="285">
        <v>7</v>
      </c>
      <c r="C622" s="285">
        <v>2</v>
      </c>
      <c r="D622" s="286" t="s">
        <v>418</v>
      </c>
      <c r="E622" s="287" t="s">
        <v>584</v>
      </c>
      <c r="F622" s="288">
        <f>F623</f>
        <v>18964.7</v>
      </c>
      <c r="G622" s="288">
        <f>G623</f>
        <v>18964.7</v>
      </c>
    </row>
    <row r="623" spans="1:7" s="2" customFormat="1">
      <c r="A623" s="275" t="s">
        <v>27</v>
      </c>
      <c r="B623" s="285">
        <v>7</v>
      </c>
      <c r="C623" s="285">
        <v>2</v>
      </c>
      <c r="D623" s="286" t="s">
        <v>418</v>
      </c>
      <c r="E623" s="287" t="s">
        <v>5</v>
      </c>
      <c r="F623" s="288">
        <f>F624</f>
        <v>18964.7</v>
      </c>
      <c r="G623" s="288">
        <f>G624</f>
        <v>18964.7</v>
      </c>
    </row>
    <row r="624" spans="1:7" s="9" customFormat="1">
      <c r="A624" s="275" t="s">
        <v>41</v>
      </c>
      <c r="B624" s="285">
        <v>7</v>
      </c>
      <c r="C624" s="285">
        <v>2</v>
      </c>
      <c r="D624" s="286" t="s">
        <v>418</v>
      </c>
      <c r="E624" s="287" t="s">
        <v>40</v>
      </c>
      <c r="F624" s="291">
        <v>18964.7</v>
      </c>
      <c r="G624" s="291">
        <v>18964.7</v>
      </c>
    </row>
    <row r="625" spans="1:7" s="2" customFormat="1">
      <c r="A625" s="275" t="s">
        <v>35</v>
      </c>
      <c r="B625" s="285">
        <v>7</v>
      </c>
      <c r="C625" s="285">
        <v>2</v>
      </c>
      <c r="D625" s="286" t="s">
        <v>419</v>
      </c>
      <c r="E625" s="287" t="s">
        <v>584</v>
      </c>
      <c r="F625" s="288">
        <f>F626</f>
        <v>5601</v>
      </c>
      <c r="G625" s="288">
        <f>G626</f>
        <v>5602</v>
      </c>
    </row>
    <row r="626" spans="1:7" s="2" customFormat="1" ht="13.95" customHeight="1">
      <c r="A626" s="275" t="s">
        <v>27</v>
      </c>
      <c r="B626" s="285">
        <v>7</v>
      </c>
      <c r="C626" s="285">
        <v>2</v>
      </c>
      <c r="D626" s="286" t="s">
        <v>419</v>
      </c>
      <c r="E626" s="287" t="s">
        <v>5</v>
      </c>
      <c r="F626" s="288">
        <f>F627</f>
        <v>5601</v>
      </c>
      <c r="G626" s="288">
        <f>G627</f>
        <v>5602</v>
      </c>
    </row>
    <row r="627" spans="1:7" s="2" customFormat="1">
      <c r="A627" s="275" t="s">
        <v>41</v>
      </c>
      <c r="B627" s="285">
        <v>7</v>
      </c>
      <c r="C627" s="285">
        <v>2</v>
      </c>
      <c r="D627" s="286" t="s">
        <v>419</v>
      </c>
      <c r="E627" s="287" t="s">
        <v>40</v>
      </c>
      <c r="F627" s="290">
        <v>5601</v>
      </c>
      <c r="G627" s="290">
        <v>5602</v>
      </c>
    </row>
    <row r="628" spans="1:7" s="2" customFormat="1">
      <c r="A628" s="275" t="s">
        <v>60</v>
      </c>
      <c r="B628" s="285">
        <v>7</v>
      </c>
      <c r="C628" s="285">
        <v>2</v>
      </c>
      <c r="D628" s="286" t="s">
        <v>420</v>
      </c>
      <c r="E628" s="287" t="s">
        <v>584</v>
      </c>
      <c r="F628" s="288">
        <f>F629</f>
        <v>40</v>
      </c>
      <c r="G628" s="288">
        <f>G629</f>
        <v>40</v>
      </c>
    </row>
    <row r="629" spans="1:7" s="9" customFormat="1">
      <c r="A629" s="275" t="s">
        <v>27</v>
      </c>
      <c r="B629" s="285">
        <v>7</v>
      </c>
      <c r="C629" s="285">
        <v>2</v>
      </c>
      <c r="D629" s="286" t="s">
        <v>420</v>
      </c>
      <c r="E629" s="287" t="s">
        <v>5</v>
      </c>
      <c r="F629" s="288">
        <f>F630</f>
        <v>40</v>
      </c>
      <c r="G629" s="288">
        <f>G630</f>
        <v>40</v>
      </c>
    </row>
    <row r="630" spans="1:7" s="2" customFormat="1">
      <c r="A630" s="275" t="s">
        <v>41</v>
      </c>
      <c r="B630" s="285">
        <v>7</v>
      </c>
      <c r="C630" s="285">
        <v>2</v>
      </c>
      <c r="D630" s="286" t="s">
        <v>420</v>
      </c>
      <c r="E630" s="287" t="s">
        <v>40</v>
      </c>
      <c r="F630" s="290">
        <v>40</v>
      </c>
      <c r="G630" s="290">
        <v>40</v>
      </c>
    </row>
    <row r="631" spans="1:7" s="2" customFormat="1" ht="39.6">
      <c r="A631" s="275" t="s">
        <v>59</v>
      </c>
      <c r="B631" s="285">
        <v>7</v>
      </c>
      <c r="C631" s="285">
        <v>2</v>
      </c>
      <c r="D631" s="286" t="s">
        <v>421</v>
      </c>
      <c r="E631" s="287" t="s">
        <v>584</v>
      </c>
      <c r="F631" s="288">
        <f>F632</f>
        <v>10261</v>
      </c>
      <c r="G631" s="288">
        <f>G632</f>
        <v>10591</v>
      </c>
    </row>
    <row r="632" spans="1:7" s="2" customFormat="1">
      <c r="A632" s="275" t="s">
        <v>27</v>
      </c>
      <c r="B632" s="285">
        <v>7</v>
      </c>
      <c r="C632" s="285">
        <v>2</v>
      </c>
      <c r="D632" s="286" t="s">
        <v>421</v>
      </c>
      <c r="E632" s="287" t="s">
        <v>5</v>
      </c>
      <c r="F632" s="288">
        <f>F633</f>
        <v>10261</v>
      </c>
      <c r="G632" s="288">
        <f>G633</f>
        <v>10591</v>
      </c>
    </row>
    <row r="633" spans="1:7" s="2" customFormat="1">
      <c r="A633" s="275" t="s">
        <v>41</v>
      </c>
      <c r="B633" s="285">
        <v>7</v>
      </c>
      <c r="C633" s="285">
        <v>2</v>
      </c>
      <c r="D633" s="286" t="s">
        <v>421</v>
      </c>
      <c r="E633" s="287" t="s">
        <v>40</v>
      </c>
      <c r="F633" s="290">
        <v>10261</v>
      </c>
      <c r="G633" s="290">
        <v>10591</v>
      </c>
    </row>
    <row r="634" spans="1:7" s="2" customFormat="1">
      <c r="A634" s="275" t="s">
        <v>49</v>
      </c>
      <c r="B634" s="285">
        <v>7</v>
      </c>
      <c r="C634" s="285">
        <v>2</v>
      </c>
      <c r="D634" s="286" t="s">
        <v>422</v>
      </c>
      <c r="E634" s="287" t="s">
        <v>584</v>
      </c>
      <c r="F634" s="288">
        <f t="shared" ref="F634:G637" si="44">F635</f>
        <v>500</v>
      </c>
      <c r="G634" s="288">
        <f t="shared" si="44"/>
        <v>500</v>
      </c>
    </row>
    <row r="635" spans="1:7" s="2" customFormat="1" ht="26.4">
      <c r="A635" s="275" t="s">
        <v>423</v>
      </c>
      <c r="B635" s="285">
        <v>7</v>
      </c>
      <c r="C635" s="285">
        <v>2</v>
      </c>
      <c r="D635" s="286" t="s">
        <v>424</v>
      </c>
      <c r="E635" s="287" t="s">
        <v>584</v>
      </c>
      <c r="F635" s="288">
        <f t="shared" si="44"/>
        <v>500</v>
      </c>
      <c r="G635" s="288">
        <f t="shared" si="44"/>
        <v>500</v>
      </c>
    </row>
    <row r="636" spans="1:7" s="2" customFormat="1">
      <c r="A636" s="275" t="s">
        <v>180</v>
      </c>
      <c r="B636" s="285">
        <v>7</v>
      </c>
      <c r="C636" s="285">
        <v>2</v>
      </c>
      <c r="D636" s="286" t="s">
        <v>425</v>
      </c>
      <c r="E636" s="287" t="s">
        <v>584</v>
      </c>
      <c r="F636" s="288">
        <f t="shared" si="44"/>
        <v>500</v>
      </c>
      <c r="G636" s="288">
        <f t="shared" si="44"/>
        <v>500</v>
      </c>
    </row>
    <row r="637" spans="1:7" s="2" customFormat="1">
      <c r="A637" s="275" t="s">
        <v>524</v>
      </c>
      <c r="B637" s="285">
        <v>7</v>
      </c>
      <c r="C637" s="285">
        <v>2</v>
      </c>
      <c r="D637" s="286" t="s">
        <v>425</v>
      </c>
      <c r="E637" s="287" t="s">
        <v>20</v>
      </c>
      <c r="F637" s="288">
        <f t="shared" si="44"/>
        <v>500</v>
      </c>
      <c r="G637" s="288">
        <f t="shared" si="44"/>
        <v>500</v>
      </c>
    </row>
    <row r="638" spans="1:7" s="2" customFormat="1">
      <c r="A638" s="275" t="s">
        <v>36</v>
      </c>
      <c r="B638" s="285">
        <v>7</v>
      </c>
      <c r="C638" s="285">
        <v>2</v>
      </c>
      <c r="D638" s="286" t="s">
        <v>425</v>
      </c>
      <c r="E638" s="287" t="s">
        <v>19</v>
      </c>
      <c r="F638" s="290">
        <v>500</v>
      </c>
      <c r="G638" s="290">
        <v>500</v>
      </c>
    </row>
    <row r="639" spans="1:7" s="2" customFormat="1">
      <c r="A639" s="275" t="s">
        <v>58</v>
      </c>
      <c r="B639" s="285">
        <v>7</v>
      </c>
      <c r="C639" s="285">
        <v>2</v>
      </c>
      <c r="D639" s="286" t="s">
        <v>229</v>
      </c>
      <c r="E639" s="287" t="s">
        <v>584</v>
      </c>
      <c r="F639" s="288">
        <f>F640+F645</f>
        <v>3050</v>
      </c>
      <c r="G639" s="288">
        <f>G640+G645</f>
        <v>3050</v>
      </c>
    </row>
    <row r="640" spans="1:7" s="2" customFormat="1">
      <c r="A640" s="275" t="s">
        <v>57</v>
      </c>
      <c r="B640" s="285">
        <v>7</v>
      </c>
      <c r="C640" s="285">
        <v>2</v>
      </c>
      <c r="D640" s="286" t="s">
        <v>294</v>
      </c>
      <c r="E640" s="287" t="s">
        <v>584</v>
      </c>
      <c r="F640" s="288">
        <f t="shared" ref="F640:G643" si="45">F641</f>
        <v>50</v>
      </c>
      <c r="G640" s="288">
        <f t="shared" si="45"/>
        <v>50</v>
      </c>
    </row>
    <row r="641" spans="1:7" s="2" customFormat="1">
      <c r="A641" s="275" t="s">
        <v>426</v>
      </c>
      <c r="B641" s="285">
        <v>7</v>
      </c>
      <c r="C641" s="285">
        <v>2</v>
      </c>
      <c r="D641" s="286" t="s">
        <v>427</v>
      </c>
      <c r="E641" s="287" t="s">
        <v>584</v>
      </c>
      <c r="F641" s="288">
        <f t="shared" si="45"/>
        <v>50</v>
      </c>
      <c r="G641" s="288">
        <f t="shared" si="45"/>
        <v>50</v>
      </c>
    </row>
    <row r="642" spans="1:7" s="9" customFormat="1">
      <c r="A642" s="275" t="s">
        <v>56</v>
      </c>
      <c r="B642" s="285">
        <v>7</v>
      </c>
      <c r="C642" s="285">
        <v>2</v>
      </c>
      <c r="D642" s="286" t="s">
        <v>428</v>
      </c>
      <c r="E642" s="287" t="s">
        <v>584</v>
      </c>
      <c r="F642" s="288">
        <f t="shared" si="45"/>
        <v>50</v>
      </c>
      <c r="G642" s="288">
        <f t="shared" si="45"/>
        <v>50</v>
      </c>
    </row>
    <row r="643" spans="1:7" s="2" customFormat="1">
      <c r="A643" s="275" t="s">
        <v>27</v>
      </c>
      <c r="B643" s="285">
        <v>7</v>
      </c>
      <c r="C643" s="285">
        <v>2</v>
      </c>
      <c r="D643" s="286" t="s">
        <v>428</v>
      </c>
      <c r="E643" s="287" t="s">
        <v>5</v>
      </c>
      <c r="F643" s="288">
        <f t="shared" si="45"/>
        <v>50</v>
      </c>
      <c r="G643" s="288">
        <f t="shared" si="45"/>
        <v>50</v>
      </c>
    </row>
    <row r="644" spans="1:7" s="2" customFormat="1">
      <c r="A644" s="275" t="s">
        <v>26</v>
      </c>
      <c r="B644" s="285">
        <v>7</v>
      </c>
      <c r="C644" s="285">
        <v>2</v>
      </c>
      <c r="D644" s="286" t="s">
        <v>428</v>
      </c>
      <c r="E644" s="287" t="s">
        <v>6</v>
      </c>
      <c r="F644" s="290">
        <v>50</v>
      </c>
      <c r="G644" s="290">
        <v>50</v>
      </c>
    </row>
    <row r="645" spans="1:7" s="9" customFormat="1">
      <c r="A645" s="275" t="s">
        <v>54</v>
      </c>
      <c r="B645" s="285">
        <v>7</v>
      </c>
      <c r="C645" s="285">
        <v>2</v>
      </c>
      <c r="D645" s="286" t="s">
        <v>384</v>
      </c>
      <c r="E645" s="287" t="s">
        <v>584</v>
      </c>
      <c r="F645" s="288">
        <f t="shared" ref="F645:G647" si="46">F646</f>
        <v>3000</v>
      </c>
      <c r="G645" s="288">
        <f t="shared" si="46"/>
        <v>3000</v>
      </c>
    </row>
    <row r="646" spans="1:7" s="2" customFormat="1" ht="26.4">
      <c r="A646" s="275" t="s">
        <v>429</v>
      </c>
      <c r="B646" s="285">
        <v>7</v>
      </c>
      <c r="C646" s="285">
        <v>2</v>
      </c>
      <c r="D646" s="286" t="s">
        <v>385</v>
      </c>
      <c r="E646" s="287" t="s">
        <v>584</v>
      </c>
      <c r="F646" s="288">
        <f t="shared" si="46"/>
        <v>3000</v>
      </c>
      <c r="G646" s="288">
        <f t="shared" si="46"/>
        <v>3000</v>
      </c>
    </row>
    <row r="647" spans="1:7" s="2" customFormat="1">
      <c r="A647" s="275" t="s">
        <v>53</v>
      </c>
      <c r="B647" s="285">
        <v>7</v>
      </c>
      <c r="C647" s="285">
        <v>2</v>
      </c>
      <c r="D647" s="286" t="s">
        <v>386</v>
      </c>
      <c r="E647" s="287" t="s">
        <v>584</v>
      </c>
      <c r="F647" s="288">
        <f t="shared" si="46"/>
        <v>3000</v>
      </c>
      <c r="G647" s="288">
        <f t="shared" si="46"/>
        <v>3000</v>
      </c>
    </row>
    <row r="648" spans="1:7" s="2" customFormat="1">
      <c r="A648" s="275" t="s">
        <v>27</v>
      </c>
      <c r="B648" s="285">
        <v>7</v>
      </c>
      <c r="C648" s="285">
        <v>2</v>
      </c>
      <c r="D648" s="286" t="s">
        <v>386</v>
      </c>
      <c r="E648" s="287" t="s">
        <v>5</v>
      </c>
      <c r="F648" s="288">
        <f>F649+F650</f>
        <v>3000</v>
      </c>
      <c r="G648" s="288">
        <f>G649+G650</f>
        <v>3000</v>
      </c>
    </row>
    <row r="649" spans="1:7" s="2" customFormat="1">
      <c r="A649" s="275" t="s">
        <v>26</v>
      </c>
      <c r="B649" s="285">
        <v>7</v>
      </c>
      <c r="C649" s="285">
        <v>2</v>
      </c>
      <c r="D649" s="286" t="s">
        <v>386</v>
      </c>
      <c r="E649" s="287" t="s">
        <v>6</v>
      </c>
      <c r="F649" s="290">
        <v>2700</v>
      </c>
      <c r="G649" s="290">
        <v>2700</v>
      </c>
    </row>
    <row r="650" spans="1:7" s="2" customFormat="1">
      <c r="A650" s="275" t="s">
        <v>41</v>
      </c>
      <c r="B650" s="285">
        <v>7</v>
      </c>
      <c r="C650" s="285">
        <v>2</v>
      </c>
      <c r="D650" s="286" t="s">
        <v>386</v>
      </c>
      <c r="E650" s="287">
        <v>620</v>
      </c>
      <c r="F650" s="290">
        <v>300</v>
      </c>
      <c r="G650" s="290">
        <v>300</v>
      </c>
    </row>
    <row r="651" spans="1:7" s="2" customFormat="1">
      <c r="A651" s="275" t="s">
        <v>86</v>
      </c>
      <c r="B651" s="285">
        <v>7</v>
      </c>
      <c r="C651" s="285">
        <v>2</v>
      </c>
      <c r="D651" s="286" t="s">
        <v>258</v>
      </c>
      <c r="E651" s="287" t="s">
        <v>584</v>
      </c>
      <c r="F651" s="288">
        <f>F652+F655</f>
        <v>20500</v>
      </c>
      <c r="G651" s="288">
        <f>G652+G655</f>
        <v>5000</v>
      </c>
    </row>
    <row r="652" spans="1:7" s="9" customFormat="1">
      <c r="A652" s="268" t="s">
        <v>682</v>
      </c>
      <c r="B652" s="285">
        <v>7</v>
      </c>
      <c r="C652" s="285">
        <v>2</v>
      </c>
      <c r="D652" s="286" t="s">
        <v>683</v>
      </c>
      <c r="E652" s="287" t="s">
        <v>584</v>
      </c>
      <c r="F652" s="288">
        <f>F653</f>
        <v>0</v>
      </c>
      <c r="G652" s="288">
        <f>G653</f>
        <v>0</v>
      </c>
    </row>
    <row r="653" spans="1:7" s="2" customFormat="1">
      <c r="A653" s="266" t="s">
        <v>524</v>
      </c>
      <c r="B653" s="285">
        <v>7</v>
      </c>
      <c r="C653" s="285">
        <v>2</v>
      </c>
      <c r="D653" s="286" t="s">
        <v>683</v>
      </c>
      <c r="E653" s="287">
        <v>200</v>
      </c>
      <c r="F653" s="288">
        <f>F654</f>
        <v>0</v>
      </c>
      <c r="G653" s="288">
        <f>G654</f>
        <v>0</v>
      </c>
    </row>
    <row r="654" spans="1:7" s="2" customFormat="1">
      <c r="A654" s="266" t="s">
        <v>36</v>
      </c>
      <c r="B654" s="285">
        <v>7</v>
      </c>
      <c r="C654" s="285">
        <v>2</v>
      </c>
      <c r="D654" s="286" t="s">
        <v>683</v>
      </c>
      <c r="E654" s="287">
        <v>240</v>
      </c>
      <c r="F654" s="290">
        <v>0</v>
      </c>
      <c r="G654" s="290">
        <v>0</v>
      </c>
    </row>
    <row r="655" spans="1:7" s="9" customFormat="1">
      <c r="A655" s="266" t="s">
        <v>64</v>
      </c>
      <c r="B655" s="285">
        <v>7</v>
      </c>
      <c r="C655" s="285">
        <v>2</v>
      </c>
      <c r="D655" s="286" t="s">
        <v>681</v>
      </c>
      <c r="E655" s="287"/>
      <c r="F655" s="288">
        <f>F656</f>
        <v>20500</v>
      </c>
      <c r="G655" s="288">
        <f>G656</f>
        <v>5000</v>
      </c>
    </row>
    <row r="656" spans="1:7" s="9" customFormat="1">
      <c r="A656" s="266" t="s">
        <v>30</v>
      </c>
      <c r="B656" s="285">
        <v>7</v>
      </c>
      <c r="C656" s="285">
        <v>2</v>
      </c>
      <c r="D656" s="286" t="s">
        <v>681</v>
      </c>
      <c r="E656" s="287">
        <v>800</v>
      </c>
      <c r="F656" s="288">
        <f>F657</f>
        <v>20500</v>
      </c>
      <c r="G656" s="288">
        <f>G657</f>
        <v>5000</v>
      </c>
    </row>
    <row r="657" spans="1:7" s="9" customFormat="1">
      <c r="A657" s="268" t="s">
        <v>88</v>
      </c>
      <c r="B657" s="285">
        <v>7</v>
      </c>
      <c r="C657" s="285">
        <v>2</v>
      </c>
      <c r="D657" s="286" t="s">
        <v>681</v>
      </c>
      <c r="E657" s="287">
        <v>870</v>
      </c>
      <c r="F657" s="291">
        <v>20500</v>
      </c>
      <c r="G657" s="291">
        <v>5000</v>
      </c>
    </row>
    <row r="658" spans="1:7" s="9" customFormat="1">
      <c r="A658" s="267" t="s">
        <v>679</v>
      </c>
      <c r="B658" s="281">
        <v>7</v>
      </c>
      <c r="C658" s="281">
        <v>3</v>
      </c>
      <c r="D658" s="282"/>
      <c r="E658" s="283"/>
      <c r="F658" s="284">
        <f>F659+F669+F682</f>
        <v>118474.7</v>
      </c>
      <c r="G658" s="284">
        <f>G659+G669+G682</f>
        <v>118475.2</v>
      </c>
    </row>
    <row r="659" spans="1:7" s="9" customFormat="1" ht="26.4">
      <c r="A659" s="266" t="s">
        <v>67</v>
      </c>
      <c r="B659" s="285">
        <v>7</v>
      </c>
      <c r="C659" s="285">
        <v>3</v>
      </c>
      <c r="D659" s="286" t="s">
        <v>275</v>
      </c>
      <c r="E659" s="287"/>
      <c r="F659" s="288">
        <f>F660</f>
        <v>203.4</v>
      </c>
      <c r="G659" s="288">
        <f>G660</f>
        <v>203.4</v>
      </c>
    </row>
    <row r="660" spans="1:7" s="9" customFormat="1">
      <c r="A660" s="266" t="s">
        <v>66</v>
      </c>
      <c r="B660" s="285">
        <v>7</v>
      </c>
      <c r="C660" s="285">
        <v>3</v>
      </c>
      <c r="D660" s="286" t="s">
        <v>387</v>
      </c>
      <c r="E660" s="287"/>
      <c r="F660" s="288">
        <f>F661+F665</f>
        <v>203.4</v>
      </c>
      <c r="G660" s="288">
        <f>G661+G665</f>
        <v>203.4</v>
      </c>
    </row>
    <row r="661" spans="1:7" s="9" customFormat="1">
      <c r="A661" s="266" t="s">
        <v>498</v>
      </c>
      <c r="B661" s="285">
        <v>7</v>
      </c>
      <c r="C661" s="285">
        <v>3</v>
      </c>
      <c r="D661" s="286" t="s">
        <v>388</v>
      </c>
      <c r="E661" s="287"/>
      <c r="F661" s="288">
        <f t="shared" ref="F661:G663" si="47">F662</f>
        <v>153.4</v>
      </c>
      <c r="G661" s="288">
        <f t="shared" si="47"/>
        <v>153.4</v>
      </c>
    </row>
    <row r="662" spans="1:7" s="9" customFormat="1">
      <c r="A662" s="266" t="s">
        <v>389</v>
      </c>
      <c r="B662" s="285">
        <v>7</v>
      </c>
      <c r="C662" s="285">
        <v>3</v>
      </c>
      <c r="D662" s="286" t="s">
        <v>390</v>
      </c>
      <c r="E662" s="287"/>
      <c r="F662" s="288">
        <f t="shared" si="47"/>
        <v>153.4</v>
      </c>
      <c r="G662" s="288">
        <f t="shared" si="47"/>
        <v>153.4</v>
      </c>
    </row>
    <row r="663" spans="1:7" s="9" customFormat="1">
      <c r="A663" s="266" t="s">
        <v>27</v>
      </c>
      <c r="B663" s="285">
        <v>7</v>
      </c>
      <c r="C663" s="285">
        <v>3</v>
      </c>
      <c r="D663" s="286" t="s">
        <v>390</v>
      </c>
      <c r="E663" s="287">
        <v>600</v>
      </c>
      <c r="F663" s="288">
        <f t="shared" si="47"/>
        <v>153.4</v>
      </c>
      <c r="G663" s="288">
        <f t="shared" si="47"/>
        <v>153.4</v>
      </c>
    </row>
    <row r="664" spans="1:7" s="9" customFormat="1">
      <c r="A664" s="266" t="s">
        <v>26</v>
      </c>
      <c r="B664" s="285">
        <v>7</v>
      </c>
      <c r="C664" s="285">
        <v>3</v>
      </c>
      <c r="D664" s="286" t="s">
        <v>390</v>
      </c>
      <c r="E664" s="287">
        <v>610</v>
      </c>
      <c r="F664" s="291">
        <v>153.4</v>
      </c>
      <c r="G664" s="291">
        <v>153.4</v>
      </c>
    </row>
    <row r="665" spans="1:7" s="9" customFormat="1" ht="26.4">
      <c r="A665" s="266" t="s">
        <v>391</v>
      </c>
      <c r="B665" s="285">
        <v>7</v>
      </c>
      <c r="C665" s="285">
        <v>3</v>
      </c>
      <c r="D665" s="286" t="s">
        <v>392</v>
      </c>
      <c r="E665" s="287"/>
      <c r="F665" s="288">
        <f t="shared" ref="F665:G667" si="48">F666</f>
        <v>50</v>
      </c>
      <c r="G665" s="288">
        <f t="shared" si="48"/>
        <v>50</v>
      </c>
    </row>
    <row r="666" spans="1:7" s="9" customFormat="1">
      <c r="A666" s="266" t="s">
        <v>393</v>
      </c>
      <c r="B666" s="285">
        <v>7</v>
      </c>
      <c r="C666" s="285">
        <v>3</v>
      </c>
      <c r="D666" s="286" t="s">
        <v>394</v>
      </c>
      <c r="E666" s="287"/>
      <c r="F666" s="288">
        <f t="shared" si="48"/>
        <v>50</v>
      </c>
      <c r="G666" s="288">
        <f t="shared" si="48"/>
        <v>50</v>
      </c>
    </row>
    <row r="667" spans="1:7" s="9" customFormat="1">
      <c r="A667" s="266" t="s">
        <v>27</v>
      </c>
      <c r="B667" s="285">
        <v>7</v>
      </c>
      <c r="C667" s="285">
        <v>3</v>
      </c>
      <c r="D667" s="286" t="s">
        <v>394</v>
      </c>
      <c r="E667" s="287">
        <v>600</v>
      </c>
      <c r="F667" s="288">
        <f t="shared" si="48"/>
        <v>50</v>
      </c>
      <c r="G667" s="288">
        <f t="shared" si="48"/>
        <v>50</v>
      </c>
    </row>
    <row r="668" spans="1:7" s="9" customFormat="1">
      <c r="A668" s="266" t="s">
        <v>26</v>
      </c>
      <c r="B668" s="285">
        <v>7</v>
      </c>
      <c r="C668" s="285">
        <v>3</v>
      </c>
      <c r="D668" s="286" t="s">
        <v>394</v>
      </c>
      <c r="E668" s="287">
        <v>610</v>
      </c>
      <c r="F668" s="291">
        <v>50</v>
      </c>
      <c r="G668" s="291">
        <v>50</v>
      </c>
    </row>
    <row r="669" spans="1:7" s="9" customFormat="1" ht="26.4">
      <c r="A669" s="266" t="s">
        <v>44</v>
      </c>
      <c r="B669" s="285">
        <v>7</v>
      </c>
      <c r="C669" s="285">
        <v>3</v>
      </c>
      <c r="D669" s="286" t="s">
        <v>191</v>
      </c>
      <c r="E669" s="287"/>
      <c r="F669" s="288">
        <f>F670</f>
        <v>730</v>
      </c>
      <c r="G669" s="288">
        <f>G670</f>
        <v>730</v>
      </c>
    </row>
    <row r="670" spans="1:7" s="9" customFormat="1">
      <c r="A670" s="266" t="s">
        <v>65</v>
      </c>
      <c r="B670" s="285">
        <v>7</v>
      </c>
      <c r="C670" s="285">
        <v>3</v>
      </c>
      <c r="D670" s="286" t="s">
        <v>192</v>
      </c>
      <c r="E670" s="287"/>
      <c r="F670" s="288">
        <f>F671+F675</f>
        <v>730</v>
      </c>
      <c r="G670" s="288">
        <f>G671+G675</f>
        <v>730</v>
      </c>
    </row>
    <row r="671" spans="1:7" s="9" customFormat="1" ht="39.6">
      <c r="A671" s="266" t="s">
        <v>193</v>
      </c>
      <c r="B671" s="285">
        <v>7</v>
      </c>
      <c r="C671" s="285">
        <v>3</v>
      </c>
      <c r="D671" s="286" t="s">
        <v>194</v>
      </c>
      <c r="E671" s="287"/>
      <c r="F671" s="288">
        <f t="shared" ref="F671:G673" si="49">F672</f>
        <v>300</v>
      </c>
      <c r="G671" s="288">
        <f t="shared" si="49"/>
        <v>300</v>
      </c>
    </row>
    <row r="672" spans="1:7" s="9" customFormat="1">
      <c r="A672" s="266" t="s">
        <v>495</v>
      </c>
      <c r="B672" s="285">
        <v>7</v>
      </c>
      <c r="C672" s="285">
        <v>3</v>
      </c>
      <c r="D672" s="286" t="s">
        <v>395</v>
      </c>
      <c r="E672" s="287"/>
      <c r="F672" s="288">
        <f t="shared" si="49"/>
        <v>300</v>
      </c>
      <c r="G672" s="288">
        <f t="shared" si="49"/>
        <v>300</v>
      </c>
    </row>
    <row r="673" spans="1:7" s="9" customFormat="1">
      <c r="A673" s="266" t="s">
        <v>27</v>
      </c>
      <c r="B673" s="285">
        <v>7</v>
      </c>
      <c r="C673" s="285">
        <v>3</v>
      </c>
      <c r="D673" s="286" t="s">
        <v>395</v>
      </c>
      <c r="E673" s="287">
        <v>600</v>
      </c>
      <c r="F673" s="288">
        <f t="shared" si="49"/>
        <v>300</v>
      </c>
      <c r="G673" s="288">
        <f t="shared" si="49"/>
        <v>300</v>
      </c>
    </row>
    <row r="674" spans="1:7" s="9" customFormat="1">
      <c r="A674" s="266" t="s">
        <v>26</v>
      </c>
      <c r="B674" s="285">
        <v>7</v>
      </c>
      <c r="C674" s="285">
        <v>3</v>
      </c>
      <c r="D674" s="286" t="s">
        <v>395</v>
      </c>
      <c r="E674" s="287">
        <v>610</v>
      </c>
      <c r="F674" s="291">
        <v>300</v>
      </c>
      <c r="G674" s="291">
        <v>300</v>
      </c>
    </row>
    <row r="675" spans="1:7" s="9" customFormat="1">
      <c r="A675" s="266" t="s">
        <v>396</v>
      </c>
      <c r="B675" s="285">
        <v>7</v>
      </c>
      <c r="C675" s="285">
        <v>3</v>
      </c>
      <c r="D675" s="286" t="s">
        <v>397</v>
      </c>
      <c r="E675" s="287"/>
      <c r="F675" s="288">
        <f>F676+F679</f>
        <v>430</v>
      </c>
      <c r="G675" s="288">
        <f>G676+G679</f>
        <v>430</v>
      </c>
    </row>
    <row r="676" spans="1:7" s="9" customFormat="1">
      <c r="A676" s="266" t="s">
        <v>100</v>
      </c>
      <c r="B676" s="285">
        <v>7</v>
      </c>
      <c r="C676" s="285">
        <v>3</v>
      </c>
      <c r="D676" s="286" t="s">
        <v>398</v>
      </c>
      <c r="E676" s="287"/>
      <c r="F676" s="288">
        <f>F677</f>
        <v>80</v>
      </c>
      <c r="G676" s="288">
        <f>G677</f>
        <v>80</v>
      </c>
    </row>
    <row r="677" spans="1:7" s="9" customFormat="1">
      <c r="A677" s="266" t="s">
        <v>27</v>
      </c>
      <c r="B677" s="285">
        <v>7</v>
      </c>
      <c r="C677" s="285">
        <v>3</v>
      </c>
      <c r="D677" s="286" t="s">
        <v>398</v>
      </c>
      <c r="E677" s="287">
        <v>600</v>
      </c>
      <c r="F677" s="288">
        <f>F678</f>
        <v>80</v>
      </c>
      <c r="G677" s="288">
        <f>G678</f>
        <v>80</v>
      </c>
    </row>
    <row r="678" spans="1:7" s="9" customFormat="1">
      <c r="A678" s="266" t="s">
        <v>26</v>
      </c>
      <c r="B678" s="285">
        <v>7</v>
      </c>
      <c r="C678" s="285">
        <v>3</v>
      </c>
      <c r="D678" s="286" t="s">
        <v>398</v>
      </c>
      <c r="E678" s="287">
        <v>610</v>
      </c>
      <c r="F678" s="291">
        <v>80</v>
      </c>
      <c r="G678" s="291">
        <v>80</v>
      </c>
    </row>
    <row r="679" spans="1:7" s="9" customFormat="1" ht="26.4">
      <c r="A679" s="266" t="s">
        <v>138</v>
      </c>
      <c r="B679" s="285">
        <v>7</v>
      </c>
      <c r="C679" s="285">
        <v>3</v>
      </c>
      <c r="D679" s="286" t="s">
        <v>399</v>
      </c>
      <c r="E679" s="287"/>
      <c r="F679" s="288">
        <f>F680</f>
        <v>350</v>
      </c>
      <c r="G679" s="288">
        <f>G680</f>
        <v>350</v>
      </c>
    </row>
    <row r="680" spans="1:7" s="9" customFormat="1">
      <c r="A680" s="266" t="s">
        <v>27</v>
      </c>
      <c r="B680" s="285">
        <v>7</v>
      </c>
      <c r="C680" s="285">
        <v>3</v>
      </c>
      <c r="D680" s="286" t="s">
        <v>399</v>
      </c>
      <c r="E680" s="287">
        <v>600</v>
      </c>
      <c r="F680" s="288">
        <f>F681</f>
        <v>350</v>
      </c>
      <c r="G680" s="288">
        <f>G681</f>
        <v>350</v>
      </c>
    </row>
    <row r="681" spans="1:7" s="9" customFormat="1">
      <c r="A681" s="266" t="s">
        <v>26</v>
      </c>
      <c r="B681" s="285">
        <v>7</v>
      </c>
      <c r="C681" s="285">
        <v>3</v>
      </c>
      <c r="D681" s="286" t="s">
        <v>399</v>
      </c>
      <c r="E681" s="287">
        <v>610</v>
      </c>
      <c r="F681" s="291">
        <v>350</v>
      </c>
      <c r="G681" s="291">
        <v>350</v>
      </c>
    </row>
    <row r="682" spans="1:7" s="9" customFormat="1" ht="26.4">
      <c r="A682" s="266" t="s">
        <v>23</v>
      </c>
      <c r="B682" s="285">
        <v>7</v>
      </c>
      <c r="C682" s="285">
        <v>3</v>
      </c>
      <c r="D682" s="286" t="s">
        <v>199</v>
      </c>
      <c r="E682" s="287"/>
      <c r="F682" s="288">
        <f>F683</f>
        <v>117541.3</v>
      </c>
      <c r="G682" s="288">
        <f>G683</f>
        <v>117541.8</v>
      </c>
    </row>
    <row r="683" spans="1:7" s="9" customFormat="1">
      <c r="A683" s="266" t="s">
        <v>42</v>
      </c>
      <c r="B683" s="285">
        <v>7</v>
      </c>
      <c r="C683" s="285">
        <v>3</v>
      </c>
      <c r="D683" s="286" t="s">
        <v>412</v>
      </c>
      <c r="E683" s="287"/>
      <c r="F683" s="288">
        <f>F684</f>
        <v>117541.3</v>
      </c>
      <c r="G683" s="288">
        <f>G684</f>
        <v>117541.8</v>
      </c>
    </row>
    <row r="684" spans="1:7" s="9" customFormat="1" ht="39.6">
      <c r="A684" s="266" t="s">
        <v>535</v>
      </c>
      <c r="B684" s="285">
        <v>7</v>
      </c>
      <c r="C684" s="285">
        <v>3</v>
      </c>
      <c r="D684" s="286" t="s">
        <v>445</v>
      </c>
      <c r="E684" s="287"/>
      <c r="F684" s="288">
        <f>F685+F688+F692+F696</f>
        <v>117541.3</v>
      </c>
      <c r="G684" s="288">
        <f>G685+G688+G692+G696</f>
        <v>117541.8</v>
      </c>
    </row>
    <row r="685" spans="1:7" s="9" customFormat="1">
      <c r="A685" s="266" t="s">
        <v>64</v>
      </c>
      <c r="B685" s="285">
        <v>7</v>
      </c>
      <c r="C685" s="285">
        <v>3</v>
      </c>
      <c r="D685" s="286" t="s">
        <v>680</v>
      </c>
      <c r="E685" s="287"/>
      <c r="F685" s="288">
        <f>F686</f>
        <v>0</v>
      </c>
      <c r="G685" s="288">
        <f>G686</f>
        <v>0</v>
      </c>
    </row>
    <row r="686" spans="1:7" s="9" customFormat="1">
      <c r="A686" s="266" t="s">
        <v>27</v>
      </c>
      <c r="B686" s="285">
        <v>7</v>
      </c>
      <c r="C686" s="285">
        <v>3</v>
      </c>
      <c r="D686" s="286" t="s">
        <v>680</v>
      </c>
      <c r="E686" s="287">
        <v>600</v>
      </c>
      <c r="F686" s="288">
        <f>F687</f>
        <v>0</v>
      </c>
      <c r="G686" s="288">
        <f>G687</f>
        <v>0</v>
      </c>
    </row>
    <row r="687" spans="1:7" s="9" customFormat="1">
      <c r="A687" s="266" t="s">
        <v>26</v>
      </c>
      <c r="B687" s="285">
        <v>7</v>
      </c>
      <c r="C687" s="285">
        <v>3</v>
      </c>
      <c r="D687" s="286" t="s">
        <v>680</v>
      </c>
      <c r="E687" s="287">
        <v>610</v>
      </c>
      <c r="F687" s="291">
        <v>0</v>
      </c>
      <c r="G687" s="291">
        <v>0</v>
      </c>
    </row>
    <row r="688" spans="1:7" s="9" customFormat="1">
      <c r="A688" s="266" t="s">
        <v>502</v>
      </c>
      <c r="B688" s="285">
        <v>7</v>
      </c>
      <c r="C688" s="285">
        <v>3</v>
      </c>
      <c r="D688" s="286" t="s">
        <v>413</v>
      </c>
      <c r="E688" s="287"/>
      <c r="F688" s="288">
        <f>F689</f>
        <v>105664.4</v>
      </c>
      <c r="G688" s="288">
        <f>G689</f>
        <v>105664.4</v>
      </c>
    </row>
    <row r="689" spans="1:7" s="9" customFormat="1">
      <c r="A689" s="266" t="s">
        <v>27</v>
      </c>
      <c r="B689" s="285">
        <v>7</v>
      </c>
      <c r="C689" s="285">
        <v>3</v>
      </c>
      <c r="D689" s="286" t="s">
        <v>413</v>
      </c>
      <c r="E689" s="287">
        <v>600</v>
      </c>
      <c r="F689" s="288">
        <f>F690+F691</f>
        <v>105664.4</v>
      </c>
      <c r="G689" s="288">
        <f>G690+G691</f>
        <v>105664.4</v>
      </c>
    </row>
    <row r="690" spans="1:7" s="9" customFormat="1">
      <c r="A690" s="266" t="s">
        <v>26</v>
      </c>
      <c r="B690" s="285">
        <v>7</v>
      </c>
      <c r="C690" s="285">
        <v>3</v>
      </c>
      <c r="D690" s="286" t="s">
        <v>413</v>
      </c>
      <c r="E690" s="287">
        <v>610</v>
      </c>
      <c r="F690" s="291">
        <v>87993.7</v>
      </c>
      <c r="G690" s="291">
        <v>87993.7</v>
      </c>
    </row>
    <row r="691" spans="1:7" s="9" customFormat="1">
      <c r="A691" s="266" t="s">
        <v>41</v>
      </c>
      <c r="B691" s="285">
        <v>7</v>
      </c>
      <c r="C691" s="285">
        <v>3</v>
      </c>
      <c r="D691" s="286" t="s">
        <v>413</v>
      </c>
      <c r="E691" s="287">
        <v>620</v>
      </c>
      <c r="F691" s="291">
        <v>17670.7</v>
      </c>
      <c r="G691" s="291">
        <v>17670.7</v>
      </c>
    </row>
    <row r="692" spans="1:7" s="9" customFormat="1">
      <c r="A692" s="266" t="s">
        <v>35</v>
      </c>
      <c r="B692" s="285">
        <v>7</v>
      </c>
      <c r="C692" s="285">
        <v>3</v>
      </c>
      <c r="D692" s="286" t="s">
        <v>414</v>
      </c>
      <c r="E692" s="287"/>
      <c r="F692" s="288">
        <f>F693</f>
        <v>11675.099999999999</v>
      </c>
      <c r="G692" s="288">
        <f>G693</f>
        <v>11675.099999999999</v>
      </c>
    </row>
    <row r="693" spans="1:7" s="9" customFormat="1">
      <c r="A693" s="266" t="s">
        <v>27</v>
      </c>
      <c r="B693" s="285">
        <v>7</v>
      </c>
      <c r="C693" s="285">
        <v>3</v>
      </c>
      <c r="D693" s="286" t="s">
        <v>414</v>
      </c>
      <c r="E693" s="287">
        <v>600</v>
      </c>
      <c r="F693" s="288">
        <f>F694+F695</f>
        <v>11675.099999999999</v>
      </c>
      <c r="G693" s="288">
        <f>G694+G695</f>
        <v>11675.099999999999</v>
      </c>
    </row>
    <row r="694" spans="1:7" s="9" customFormat="1">
      <c r="A694" s="266" t="s">
        <v>26</v>
      </c>
      <c r="B694" s="285">
        <v>7</v>
      </c>
      <c r="C694" s="285">
        <v>3</v>
      </c>
      <c r="D694" s="286" t="s">
        <v>414</v>
      </c>
      <c r="E694" s="287">
        <v>610</v>
      </c>
      <c r="F694" s="291">
        <v>11540.8</v>
      </c>
      <c r="G694" s="291">
        <v>11540.8</v>
      </c>
    </row>
    <row r="695" spans="1:7" s="9" customFormat="1">
      <c r="A695" s="266" t="s">
        <v>41</v>
      </c>
      <c r="B695" s="285">
        <v>7</v>
      </c>
      <c r="C695" s="285">
        <v>3</v>
      </c>
      <c r="D695" s="286" t="s">
        <v>414</v>
      </c>
      <c r="E695" s="287">
        <v>620</v>
      </c>
      <c r="F695" s="291">
        <v>134.30000000000001</v>
      </c>
      <c r="G695" s="291">
        <v>134.30000000000001</v>
      </c>
    </row>
    <row r="696" spans="1:7" s="9" customFormat="1" ht="26.4">
      <c r="A696" s="266" t="s">
        <v>536</v>
      </c>
      <c r="B696" s="285">
        <v>7</v>
      </c>
      <c r="C696" s="285">
        <v>3</v>
      </c>
      <c r="D696" s="286" t="s">
        <v>415</v>
      </c>
      <c r="E696" s="287"/>
      <c r="F696" s="288">
        <f>F697</f>
        <v>201.8</v>
      </c>
      <c r="G696" s="288">
        <f>G697</f>
        <v>202.3</v>
      </c>
    </row>
    <row r="697" spans="1:7" s="9" customFormat="1">
      <c r="A697" s="266" t="s">
        <v>27</v>
      </c>
      <c r="B697" s="285">
        <v>7</v>
      </c>
      <c r="C697" s="285">
        <v>3</v>
      </c>
      <c r="D697" s="286" t="s">
        <v>415</v>
      </c>
      <c r="E697" s="287">
        <v>600</v>
      </c>
      <c r="F697" s="288">
        <f>F698</f>
        <v>201.8</v>
      </c>
      <c r="G697" s="288">
        <f>G698</f>
        <v>202.3</v>
      </c>
    </row>
    <row r="698" spans="1:7" s="9" customFormat="1">
      <c r="A698" s="266" t="s">
        <v>26</v>
      </c>
      <c r="B698" s="285">
        <v>7</v>
      </c>
      <c r="C698" s="285">
        <v>3</v>
      </c>
      <c r="D698" s="286" t="s">
        <v>415</v>
      </c>
      <c r="E698" s="287">
        <v>610</v>
      </c>
      <c r="F698" s="291">
        <v>201.8</v>
      </c>
      <c r="G698" s="291">
        <v>202.3</v>
      </c>
    </row>
    <row r="699" spans="1:7" s="2" customFormat="1">
      <c r="A699" s="274" t="s">
        <v>51</v>
      </c>
      <c r="B699" s="281">
        <v>7</v>
      </c>
      <c r="C699" s="281">
        <v>5</v>
      </c>
      <c r="D699" s="282" t="s">
        <v>584</v>
      </c>
      <c r="E699" s="283" t="s">
        <v>584</v>
      </c>
      <c r="F699" s="284">
        <f>F700+F712</f>
        <v>806</v>
      </c>
      <c r="G699" s="284">
        <f>G700+G712</f>
        <v>806</v>
      </c>
    </row>
    <row r="700" spans="1:7" s="2" customFormat="1">
      <c r="A700" s="275" t="s">
        <v>94</v>
      </c>
      <c r="B700" s="285">
        <v>7</v>
      </c>
      <c r="C700" s="285">
        <v>5</v>
      </c>
      <c r="D700" s="286" t="s">
        <v>400</v>
      </c>
      <c r="E700" s="287" t="s">
        <v>584</v>
      </c>
      <c r="F700" s="288">
        <f>F701+F706</f>
        <v>200</v>
      </c>
      <c r="G700" s="288">
        <f>G701+G706</f>
        <v>200</v>
      </c>
    </row>
    <row r="701" spans="1:7" s="9" customFormat="1">
      <c r="A701" s="266" t="s">
        <v>101</v>
      </c>
      <c r="B701" s="285">
        <v>7</v>
      </c>
      <c r="C701" s="285">
        <v>5</v>
      </c>
      <c r="D701" s="286" t="s">
        <v>452</v>
      </c>
      <c r="E701" s="287" t="s">
        <v>584</v>
      </c>
      <c r="F701" s="288">
        <f t="shared" ref="F701:G704" si="50">F702</f>
        <v>50</v>
      </c>
      <c r="G701" s="288">
        <f t="shared" si="50"/>
        <v>50</v>
      </c>
    </row>
    <row r="702" spans="1:7" s="2" customFormat="1" ht="26.4">
      <c r="A702" s="266" t="s">
        <v>578</v>
      </c>
      <c r="B702" s="285">
        <v>7</v>
      </c>
      <c r="C702" s="285">
        <v>5</v>
      </c>
      <c r="D702" s="286" t="s">
        <v>453</v>
      </c>
      <c r="E702" s="287" t="s">
        <v>584</v>
      </c>
      <c r="F702" s="288">
        <f t="shared" si="50"/>
        <v>50</v>
      </c>
      <c r="G702" s="288">
        <f t="shared" si="50"/>
        <v>50</v>
      </c>
    </row>
    <row r="703" spans="1:7" s="2" customFormat="1" ht="26.4">
      <c r="A703" s="266" t="s">
        <v>48</v>
      </c>
      <c r="B703" s="285">
        <v>7</v>
      </c>
      <c r="C703" s="285">
        <v>5</v>
      </c>
      <c r="D703" s="286" t="s">
        <v>690</v>
      </c>
      <c r="E703" s="287" t="s">
        <v>584</v>
      </c>
      <c r="F703" s="288">
        <f t="shared" si="50"/>
        <v>50</v>
      </c>
      <c r="G703" s="288">
        <f t="shared" si="50"/>
        <v>50</v>
      </c>
    </row>
    <row r="704" spans="1:7" s="2" customFormat="1">
      <c r="A704" s="266" t="s">
        <v>524</v>
      </c>
      <c r="B704" s="285">
        <v>7</v>
      </c>
      <c r="C704" s="285">
        <v>5</v>
      </c>
      <c r="D704" s="286" t="s">
        <v>690</v>
      </c>
      <c r="E704" s="287" t="s">
        <v>20</v>
      </c>
      <c r="F704" s="288">
        <f t="shared" si="50"/>
        <v>50</v>
      </c>
      <c r="G704" s="288">
        <f t="shared" si="50"/>
        <v>50</v>
      </c>
    </row>
    <row r="705" spans="1:7" s="2" customFormat="1">
      <c r="A705" s="266" t="s">
        <v>36</v>
      </c>
      <c r="B705" s="285">
        <v>7</v>
      </c>
      <c r="C705" s="285">
        <v>5</v>
      </c>
      <c r="D705" s="286" t="s">
        <v>690</v>
      </c>
      <c r="E705" s="287" t="s">
        <v>19</v>
      </c>
      <c r="F705" s="290">
        <v>50</v>
      </c>
      <c r="G705" s="290">
        <v>50</v>
      </c>
    </row>
    <row r="706" spans="1:7" s="2" customFormat="1">
      <c r="A706" s="266" t="s">
        <v>102</v>
      </c>
      <c r="B706" s="285">
        <v>7</v>
      </c>
      <c r="C706" s="285">
        <v>5</v>
      </c>
      <c r="D706" s="286" t="s">
        <v>456</v>
      </c>
      <c r="E706" s="287"/>
      <c r="F706" s="288">
        <f t="shared" ref="F706:G708" si="51">F707</f>
        <v>150</v>
      </c>
      <c r="G706" s="288">
        <f t="shared" si="51"/>
        <v>150</v>
      </c>
    </row>
    <row r="707" spans="1:7" s="2" customFormat="1" ht="26.4">
      <c r="A707" s="266" t="s">
        <v>499</v>
      </c>
      <c r="B707" s="285">
        <v>7</v>
      </c>
      <c r="C707" s="285">
        <v>5</v>
      </c>
      <c r="D707" s="286" t="s">
        <v>457</v>
      </c>
      <c r="E707" s="287"/>
      <c r="F707" s="288">
        <f t="shared" si="51"/>
        <v>150</v>
      </c>
      <c r="G707" s="288">
        <f t="shared" si="51"/>
        <v>150</v>
      </c>
    </row>
    <row r="708" spans="1:7" s="2" customFormat="1" ht="26.4">
      <c r="A708" s="266" t="s">
        <v>48</v>
      </c>
      <c r="B708" s="285">
        <v>7</v>
      </c>
      <c r="C708" s="285">
        <v>5</v>
      </c>
      <c r="D708" s="286" t="s">
        <v>691</v>
      </c>
      <c r="E708" s="287"/>
      <c r="F708" s="288">
        <f t="shared" si="51"/>
        <v>150</v>
      </c>
      <c r="G708" s="288">
        <f t="shared" si="51"/>
        <v>150</v>
      </c>
    </row>
    <row r="709" spans="1:7" s="2" customFormat="1">
      <c r="A709" s="266" t="s">
        <v>27</v>
      </c>
      <c r="B709" s="285">
        <v>7</v>
      </c>
      <c r="C709" s="285">
        <v>5</v>
      </c>
      <c r="D709" s="286" t="s">
        <v>691</v>
      </c>
      <c r="E709" s="287">
        <v>600</v>
      </c>
      <c r="F709" s="288">
        <f>F710+F711</f>
        <v>150</v>
      </c>
      <c r="G709" s="288">
        <f>G710+G711</f>
        <v>150</v>
      </c>
    </row>
    <row r="710" spans="1:7" s="2" customFormat="1">
      <c r="A710" s="266" t="s">
        <v>26</v>
      </c>
      <c r="B710" s="285">
        <v>7</v>
      </c>
      <c r="C710" s="285">
        <v>5</v>
      </c>
      <c r="D710" s="286" t="s">
        <v>691</v>
      </c>
      <c r="E710" s="287">
        <v>610</v>
      </c>
      <c r="F710" s="290">
        <v>100</v>
      </c>
      <c r="G710" s="290">
        <v>100</v>
      </c>
    </row>
    <row r="711" spans="1:7" s="2" customFormat="1">
      <c r="A711" s="266" t="s">
        <v>41</v>
      </c>
      <c r="B711" s="285">
        <v>7</v>
      </c>
      <c r="C711" s="285">
        <v>5</v>
      </c>
      <c r="D711" s="286" t="s">
        <v>691</v>
      </c>
      <c r="E711" s="287">
        <v>620</v>
      </c>
      <c r="F711" s="290">
        <v>50</v>
      </c>
      <c r="G711" s="290">
        <v>50</v>
      </c>
    </row>
    <row r="712" spans="1:7" s="2" customFormat="1">
      <c r="A712" s="275" t="s">
        <v>47</v>
      </c>
      <c r="B712" s="285">
        <v>7</v>
      </c>
      <c r="C712" s="285">
        <v>5</v>
      </c>
      <c r="D712" s="286" t="s">
        <v>206</v>
      </c>
      <c r="E712" s="287" t="s">
        <v>584</v>
      </c>
      <c r="F712" s="288">
        <f t="shared" ref="F712:G716" si="52">F713</f>
        <v>606</v>
      </c>
      <c r="G712" s="288">
        <f t="shared" si="52"/>
        <v>606</v>
      </c>
    </row>
    <row r="713" spans="1:7" s="2" customFormat="1">
      <c r="A713" s="275" t="s">
        <v>46</v>
      </c>
      <c r="B713" s="285">
        <v>7</v>
      </c>
      <c r="C713" s="285">
        <v>5</v>
      </c>
      <c r="D713" s="286" t="s">
        <v>207</v>
      </c>
      <c r="E713" s="287" t="s">
        <v>584</v>
      </c>
      <c r="F713" s="288">
        <f t="shared" si="52"/>
        <v>606</v>
      </c>
      <c r="G713" s="288">
        <f t="shared" si="52"/>
        <v>606</v>
      </c>
    </row>
    <row r="714" spans="1:7" s="2" customFormat="1">
      <c r="A714" s="275" t="s">
        <v>437</v>
      </c>
      <c r="B714" s="285">
        <v>7</v>
      </c>
      <c r="C714" s="285">
        <v>5</v>
      </c>
      <c r="D714" s="286" t="s">
        <v>438</v>
      </c>
      <c r="E714" s="287" t="s">
        <v>584</v>
      </c>
      <c r="F714" s="288">
        <f t="shared" si="52"/>
        <v>606</v>
      </c>
      <c r="G714" s="288">
        <f t="shared" si="52"/>
        <v>606</v>
      </c>
    </row>
    <row r="715" spans="1:7" s="2" customFormat="1">
      <c r="A715" s="275" t="s">
        <v>439</v>
      </c>
      <c r="B715" s="285">
        <v>7</v>
      </c>
      <c r="C715" s="285">
        <v>5</v>
      </c>
      <c r="D715" s="286" t="s">
        <v>440</v>
      </c>
      <c r="E715" s="287" t="s">
        <v>584</v>
      </c>
      <c r="F715" s="288">
        <f t="shared" si="52"/>
        <v>606</v>
      </c>
      <c r="G715" s="288">
        <f t="shared" si="52"/>
        <v>606</v>
      </c>
    </row>
    <row r="716" spans="1:7" s="2" customFormat="1">
      <c r="A716" s="275" t="s">
        <v>524</v>
      </c>
      <c r="B716" s="285">
        <v>7</v>
      </c>
      <c r="C716" s="285">
        <v>5</v>
      </c>
      <c r="D716" s="286" t="s">
        <v>440</v>
      </c>
      <c r="E716" s="287" t="s">
        <v>20</v>
      </c>
      <c r="F716" s="288">
        <f t="shared" si="52"/>
        <v>606</v>
      </c>
      <c r="G716" s="288">
        <f t="shared" si="52"/>
        <v>606</v>
      </c>
    </row>
    <row r="717" spans="1:7" s="2" customFormat="1">
      <c r="A717" s="275" t="s">
        <v>36</v>
      </c>
      <c r="B717" s="285">
        <v>7</v>
      </c>
      <c r="C717" s="285">
        <v>5</v>
      </c>
      <c r="D717" s="286" t="s">
        <v>440</v>
      </c>
      <c r="E717" s="287" t="s">
        <v>19</v>
      </c>
      <c r="F717" s="290">
        <v>606</v>
      </c>
      <c r="G717" s="290">
        <v>606</v>
      </c>
    </row>
    <row r="718" spans="1:7" s="2" customFormat="1">
      <c r="A718" s="274" t="s">
        <v>45</v>
      </c>
      <c r="B718" s="281">
        <v>7</v>
      </c>
      <c r="C718" s="281">
        <v>7</v>
      </c>
      <c r="D718" s="282" t="s">
        <v>584</v>
      </c>
      <c r="E718" s="283" t="s">
        <v>584</v>
      </c>
      <c r="F718" s="284">
        <f>F719+F731+F743</f>
        <v>13096.6</v>
      </c>
      <c r="G718" s="284">
        <f>G719+G731+G743</f>
        <v>13096.6</v>
      </c>
    </row>
    <row r="719" spans="1:7" s="2" customFormat="1" ht="26.4">
      <c r="A719" s="275" t="s">
        <v>44</v>
      </c>
      <c r="B719" s="285">
        <v>7</v>
      </c>
      <c r="C719" s="285">
        <v>7</v>
      </c>
      <c r="D719" s="286" t="s">
        <v>191</v>
      </c>
      <c r="E719" s="287" t="s">
        <v>584</v>
      </c>
      <c r="F719" s="288">
        <f>F720+F725</f>
        <v>4950</v>
      </c>
      <c r="G719" s="288">
        <f>G720+G725</f>
        <v>4950</v>
      </c>
    </row>
    <row r="720" spans="1:7" s="2" customFormat="1">
      <c r="A720" s="275" t="s">
        <v>65</v>
      </c>
      <c r="B720" s="285">
        <v>7</v>
      </c>
      <c r="C720" s="285">
        <v>7</v>
      </c>
      <c r="D720" s="286" t="s">
        <v>192</v>
      </c>
      <c r="E720" s="287" t="s">
        <v>584</v>
      </c>
      <c r="F720" s="288">
        <f t="shared" ref="F720:G723" si="53">F721</f>
        <v>50</v>
      </c>
      <c r="G720" s="288">
        <f t="shared" si="53"/>
        <v>50</v>
      </c>
    </row>
    <row r="721" spans="1:7" s="2" customFormat="1">
      <c r="A721" s="266" t="s">
        <v>396</v>
      </c>
      <c r="B721" s="285">
        <v>7</v>
      </c>
      <c r="C721" s="285">
        <v>7</v>
      </c>
      <c r="D721" s="286" t="s">
        <v>397</v>
      </c>
      <c r="E721" s="287" t="s">
        <v>584</v>
      </c>
      <c r="F721" s="288">
        <f t="shared" si="53"/>
        <v>50</v>
      </c>
      <c r="G721" s="288">
        <f t="shared" si="53"/>
        <v>50</v>
      </c>
    </row>
    <row r="722" spans="1:7" s="2" customFormat="1">
      <c r="A722" s="266" t="s">
        <v>100</v>
      </c>
      <c r="B722" s="285">
        <v>7</v>
      </c>
      <c r="C722" s="285">
        <v>7</v>
      </c>
      <c r="D722" s="286" t="s">
        <v>398</v>
      </c>
      <c r="E722" s="287" t="s">
        <v>584</v>
      </c>
      <c r="F722" s="288">
        <f t="shared" si="53"/>
        <v>50</v>
      </c>
      <c r="G722" s="288">
        <f t="shared" si="53"/>
        <v>50</v>
      </c>
    </row>
    <row r="723" spans="1:7" s="9" customFormat="1">
      <c r="A723" s="266" t="s">
        <v>27</v>
      </c>
      <c r="B723" s="285">
        <v>7</v>
      </c>
      <c r="C723" s="285">
        <v>7</v>
      </c>
      <c r="D723" s="286" t="s">
        <v>398</v>
      </c>
      <c r="E723" s="287">
        <v>600</v>
      </c>
      <c r="F723" s="288">
        <f t="shared" si="53"/>
        <v>50</v>
      </c>
      <c r="G723" s="288">
        <f t="shared" si="53"/>
        <v>50</v>
      </c>
    </row>
    <row r="724" spans="1:7" s="2" customFormat="1">
      <c r="A724" s="266" t="s">
        <v>41</v>
      </c>
      <c r="B724" s="285">
        <v>7</v>
      </c>
      <c r="C724" s="285">
        <v>7</v>
      </c>
      <c r="D724" s="286" t="s">
        <v>398</v>
      </c>
      <c r="E724" s="287">
        <v>620</v>
      </c>
      <c r="F724" s="290">
        <v>50</v>
      </c>
      <c r="G724" s="290">
        <v>50</v>
      </c>
    </row>
    <row r="725" spans="1:7" s="2" customFormat="1" ht="26.4">
      <c r="A725" s="266" t="s">
        <v>188</v>
      </c>
      <c r="B725" s="285">
        <v>7</v>
      </c>
      <c r="C725" s="285">
        <v>7</v>
      </c>
      <c r="D725" s="286" t="s">
        <v>443</v>
      </c>
      <c r="E725" s="287" t="s">
        <v>584</v>
      </c>
      <c r="F725" s="288">
        <f t="shared" ref="F725:G728" si="54">F726</f>
        <v>4900</v>
      </c>
      <c r="G725" s="288">
        <f t="shared" si="54"/>
        <v>4900</v>
      </c>
    </row>
    <row r="726" spans="1:7" s="2" customFormat="1" ht="26.4">
      <c r="A726" s="266" t="s">
        <v>508</v>
      </c>
      <c r="B726" s="285">
        <v>7</v>
      </c>
      <c r="C726" s="285">
        <v>7</v>
      </c>
      <c r="D726" s="286" t="s">
        <v>537</v>
      </c>
      <c r="E726" s="287" t="s">
        <v>584</v>
      </c>
      <c r="F726" s="288">
        <f t="shared" si="54"/>
        <v>4900</v>
      </c>
      <c r="G726" s="288">
        <f t="shared" si="54"/>
        <v>4900</v>
      </c>
    </row>
    <row r="727" spans="1:7" s="9" customFormat="1" ht="21" customHeight="1">
      <c r="A727" s="266" t="s">
        <v>538</v>
      </c>
      <c r="B727" s="285">
        <v>7</v>
      </c>
      <c r="C727" s="285">
        <v>7</v>
      </c>
      <c r="D727" s="286" t="s">
        <v>539</v>
      </c>
      <c r="E727" s="287" t="s">
        <v>584</v>
      </c>
      <c r="F727" s="288">
        <f t="shared" si="54"/>
        <v>4900</v>
      </c>
      <c r="G727" s="288">
        <f t="shared" si="54"/>
        <v>4900</v>
      </c>
    </row>
    <row r="728" spans="1:7" s="2" customFormat="1">
      <c r="A728" s="266" t="s">
        <v>30</v>
      </c>
      <c r="B728" s="285">
        <v>7</v>
      </c>
      <c r="C728" s="285">
        <v>7</v>
      </c>
      <c r="D728" s="286" t="s">
        <v>539</v>
      </c>
      <c r="E728" s="287">
        <v>800</v>
      </c>
      <c r="F728" s="288">
        <f t="shared" si="54"/>
        <v>4900</v>
      </c>
      <c r="G728" s="288">
        <f t="shared" si="54"/>
        <v>4900</v>
      </c>
    </row>
    <row r="729" spans="1:7" s="2" customFormat="1">
      <c r="A729" s="266" t="s">
        <v>88</v>
      </c>
      <c r="B729" s="285">
        <v>7</v>
      </c>
      <c r="C729" s="285">
        <v>7</v>
      </c>
      <c r="D729" s="286" t="s">
        <v>539</v>
      </c>
      <c r="E729" s="287">
        <v>870</v>
      </c>
      <c r="F729" s="290">
        <v>4900</v>
      </c>
      <c r="G729" s="290">
        <v>4900</v>
      </c>
    </row>
    <row r="730" spans="1:7" s="2" customFormat="1">
      <c r="A730" s="17" t="s">
        <v>47</v>
      </c>
      <c r="B730" s="285">
        <v>7</v>
      </c>
      <c r="C730" s="285">
        <v>7</v>
      </c>
      <c r="D730" s="286" t="s">
        <v>206</v>
      </c>
      <c r="E730" s="287"/>
      <c r="F730" s="288">
        <f>F731</f>
        <v>8076.6</v>
      </c>
      <c r="G730" s="288">
        <f>G731</f>
        <v>8076.6</v>
      </c>
    </row>
    <row r="731" spans="1:7" s="2" customFormat="1">
      <c r="A731" s="266" t="s">
        <v>987</v>
      </c>
      <c r="B731" s="285">
        <v>7</v>
      </c>
      <c r="C731" s="285">
        <v>7</v>
      </c>
      <c r="D731" s="286" t="s">
        <v>989</v>
      </c>
      <c r="E731" s="287"/>
      <c r="F731" s="288">
        <f>F732+F739</f>
        <v>8076.6</v>
      </c>
      <c r="G731" s="288">
        <f>G732+G739</f>
        <v>8076.6</v>
      </c>
    </row>
    <row r="732" spans="1:7" s="2" customFormat="1" ht="26.4">
      <c r="A732" s="266" t="s">
        <v>988</v>
      </c>
      <c r="B732" s="285">
        <v>7</v>
      </c>
      <c r="C732" s="285">
        <v>7</v>
      </c>
      <c r="D732" s="286" t="s">
        <v>990</v>
      </c>
      <c r="E732" s="287"/>
      <c r="F732" s="288">
        <f>F733+F736</f>
        <v>7392.6</v>
      </c>
      <c r="G732" s="288">
        <f>G733+G736</f>
        <v>7392.6</v>
      </c>
    </row>
    <row r="733" spans="1:7" s="2" customFormat="1">
      <c r="A733" s="17" t="s">
        <v>502</v>
      </c>
      <c r="B733" s="285">
        <v>7</v>
      </c>
      <c r="C733" s="285">
        <v>7</v>
      </c>
      <c r="D733" s="286" t="s">
        <v>991</v>
      </c>
      <c r="E733" s="287"/>
      <c r="F733" s="288">
        <f>F734</f>
        <v>4974.8</v>
      </c>
      <c r="G733" s="288">
        <f>G734</f>
        <v>4974.8</v>
      </c>
    </row>
    <row r="734" spans="1:7" s="2" customFormat="1">
      <c r="A734" s="17" t="s">
        <v>27</v>
      </c>
      <c r="B734" s="285">
        <v>7</v>
      </c>
      <c r="C734" s="285">
        <v>7</v>
      </c>
      <c r="D734" s="286" t="s">
        <v>991</v>
      </c>
      <c r="E734" s="287">
        <v>600</v>
      </c>
      <c r="F734" s="288">
        <f>F735</f>
        <v>4974.8</v>
      </c>
      <c r="G734" s="288">
        <f>G735</f>
        <v>4974.8</v>
      </c>
    </row>
    <row r="735" spans="1:7" s="2" customFormat="1">
      <c r="A735" s="17" t="s">
        <v>41</v>
      </c>
      <c r="B735" s="285">
        <v>7</v>
      </c>
      <c r="C735" s="285">
        <v>7</v>
      </c>
      <c r="D735" s="286" t="s">
        <v>991</v>
      </c>
      <c r="E735" s="287">
        <v>620</v>
      </c>
      <c r="F735" s="288">
        <v>4974.8</v>
      </c>
      <c r="G735" s="290">
        <v>4974.8</v>
      </c>
    </row>
    <row r="736" spans="1:7" s="2" customFormat="1">
      <c r="A736" s="17" t="s">
        <v>35</v>
      </c>
      <c r="B736" s="285">
        <v>7</v>
      </c>
      <c r="C736" s="285">
        <v>7</v>
      </c>
      <c r="D736" s="286" t="s">
        <v>992</v>
      </c>
      <c r="E736" s="287"/>
      <c r="F736" s="288">
        <f>F737</f>
        <v>2417.8000000000002</v>
      </c>
      <c r="G736" s="288">
        <f>G737</f>
        <v>2417.8000000000002</v>
      </c>
    </row>
    <row r="737" spans="1:7" s="2" customFormat="1">
      <c r="A737" s="17" t="s">
        <v>27</v>
      </c>
      <c r="B737" s="285">
        <v>7</v>
      </c>
      <c r="C737" s="285">
        <v>7</v>
      </c>
      <c r="D737" s="286" t="s">
        <v>992</v>
      </c>
      <c r="E737" s="287">
        <v>600</v>
      </c>
      <c r="F737" s="288">
        <f>F738</f>
        <v>2417.8000000000002</v>
      </c>
      <c r="G737" s="288">
        <f>G738</f>
        <v>2417.8000000000002</v>
      </c>
    </row>
    <row r="738" spans="1:7" s="2" customFormat="1">
      <c r="A738" s="17" t="s">
        <v>41</v>
      </c>
      <c r="B738" s="285">
        <v>7</v>
      </c>
      <c r="C738" s="285">
        <v>7</v>
      </c>
      <c r="D738" s="286" t="s">
        <v>992</v>
      </c>
      <c r="E738" s="287">
        <v>620</v>
      </c>
      <c r="F738" s="288">
        <v>2417.8000000000002</v>
      </c>
      <c r="G738" s="290">
        <v>2417.8000000000002</v>
      </c>
    </row>
    <row r="739" spans="1:7" s="2" customFormat="1" ht="79.2">
      <c r="A739" s="17" t="s">
        <v>995</v>
      </c>
      <c r="B739" s="285">
        <v>7</v>
      </c>
      <c r="C739" s="285">
        <v>7</v>
      </c>
      <c r="D739" s="286" t="s">
        <v>993</v>
      </c>
      <c r="E739" s="287"/>
      <c r="F739" s="288">
        <f t="shared" ref="F739:G741" si="55">F740</f>
        <v>684</v>
      </c>
      <c r="G739" s="288">
        <f t="shared" si="55"/>
        <v>684</v>
      </c>
    </row>
    <row r="740" spans="1:7" s="2" customFormat="1">
      <c r="A740" s="17" t="s">
        <v>56</v>
      </c>
      <c r="B740" s="285">
        <v>7</v>
      </c>
      <c r="C740" s="285">
        <v>7</v>
      </c>
      <c r="D740" s="286" t="s">
        <v>994</v>
      </c>
      <c r="E740" s="287"/>
      <c r="F740" s="288">
        <f t="shared" si="55"/>
        <v>684</v>
      </c>
      <c r="G740" s="288">
        <f t="shared" si="55"/>
        <v>684</v>
      </c>
    </row>
    <row r="741" spans="1:7" s="2" customFormat="1">
      <c r="A741" s="17" t="s">
        <v>27</v>
      </c>
      <c r="B741" s="285">
        <v>7</v>
      </c>
      <c r="C741" s="285">
        <v>7</v>
      </c>
      <c r="D741" s="286" t="s">
        <v>994</v>
      </c>
      <c r="E741" s="287">
        <v>600</v>
      </c>
      <c r="F741" s="288">
        <f t="shared" si="55"/>
        <v>684</v>
      </c>
      <c r="G741" s="288">
        <f t="shared" si="55"/>
        <v>684</v>
      </c>
    </row>
    <row r="742" spans="1:7" s="2" customFormat="1">
      <c r="A742" s="17" t="s">
        <v>41</v>
      </c>
      <c r="B742" s="285">
        <v>7</v>
      </c>
      <c r="C742" s="285">
        <v>7</v>
      </c>
      <c r="D742" s="286" t="s">
        <v>994</v>
      </c>
      <c r="E742" s="287">
        <v>620</v>
      </c>
      <c r="F742" s="288">
        <v>684</v>
      </c>
      <c r="G742" s="290">
        <v>684</v>
      </c>
    </row>
    <row r="743" spans="1:7" s="2" customFormat="1">
      <c r="A743" s="17" t="s">
        <v>58</v>
      </c>
      <c r="B743" s="285">
        <v>7</v>
      </c>
      <c r="C743" s="285">
        <v>7</v>
      </c>
      <c r="D743" s="286" t="s">
        <v>229</v>
      </c>
      <c r="E743" s="287" t="s">
        <v>584</v>
      </c>
      <c r="F743" s="288">
        <f>F744+F749</f>
        <v>70</v>
      </c>
      <c r="G743" s="288">
        <f>G744+G749</f>
        <v>70</v>
      </c>
    </row>
    <row r="744" spans="1:7" s="2" customFormat="1">
      <c r="A744" s="17" t="s">
        <v>57</v>
      </c>
      <c r="B744" s="285">
        <v>7</v>
      </c>
      <c r="C744" s="285">
        <v>7</v>
      </c>
      <c r="D744" s="286" t="s">
        <v>294</v>
      </c>
      <c r="E744" s="287" t="s">
        <v>584</v>
      </c>
      <c r="F744" s="288">
        <f t="shared" ref="F744:G747" si="56">F745</f>
        <v>20</v>
      </c>
      <c r="G744" s="288">
        <f t="shared" si="56"/>
        <v>20</v>
      </c>
    </row>
    <row r="745" spans="1:7" s="2" customFormat="1">
      <c r="A745" s="17" t="s">
        <v>426</v>
      </c>
      <c r="B745" s="285">
        <v>7</v>
      </c>
      <c r="C745" s="285">
        <v>7</v>
      </c>
      <c r="D745" s="286" t="s">
        <v>427</v>
      </c>
      <c r="E745" s="287" t="s">
        <v>584</v>
      </c>
      <c r="F745" s="288">
        <f t="shared" si="56"/>
        <v>20</v>
      </c>
      <c r="G745" s="288">
        <f t="shared" si="56"/>
        <v>20</v>
      </c>
    </row>
    <row r="746" spans="1:7" s="2" customFormat="1">
      <c r="A746" s="54" t="s">
        <v>705</v>
      </c>
      <c r="B746" s="285">
        <v>7</v>
      </c>
      <c r="C746" s="285">
        <v>7</v>
      </c>
      <c r="D746" s="286" t="s">
        <v>704</v>
      </c>
      <c r="E746" s="287" t="s">
        <v>584</v>
      </c>
      <c r="F746" s="288">
        <f t="shared" si="56"/>
        <v>20</v>
      </c>
      <c r="G746" s="288">
        <f t="shared" si="56"/>
        <v>20</v>
      </c>
    </row>
    <row r="747" spans="1:7" s="9" customFormat="1">
      <c r="A747" s="266" t="s">
        <v>27</v>
      </c>
      <c r="B747" s="285">
        <v>7</v>
      </c>
      <c r="C747" s="285">
        <v>7</v>
      </c>
      <c r="D747" s="286" t="s">
        <v>704</v>
      </c>
      <c r="E747" s="287">
        <v>600</v>
      </c>
      <c r="F747" s="288">
        <f t="shared" si="56"/>
        <v>20</v>
      </c>
      <c r="G747" s="288">
        <f t="shared" si="56"/>
        <v>20</v>
      </c>
    </row>
    <row r="748" spans="1:7" s="2" customFormat="1">
      <c r="A748" s="266" t="s">
        <v>41</v>
      </c>
      <c r="B748" s="285">
        <v>7</v>
      </c>
      <c r="C748" s="285">
        <v>7</v>
      </c>
      <c r="D748" s="286" t="s">
        <v>704</v>
      </c>
      <c r="E748" s="287">
        <v>620</v>
      </c>
      <c r="F748" s="290">
        <v>20</v>
      </c>
      <c r="G748" s="290">
        <v>20</v>
      </c>
    </row>
    <row r="749" spans="1:7" s="2" customFormat="1">
      <c r="A749" s="269" t="s">
        <v>52</v>
      </c>
      <c r="B749" s="285">
        <v>7</v>
      </c>
      <c r="C749" s="285">
        <v>7</v>
      </c>
      <c r="D749" s="286" t="s">
        <v>464</v>
      </c>
      <c r="E749" s="287"/>
      <c r="F749" s="288">
        <f>F750</f>
        <v>50</v>
      </c>
      <c r="G749" s="288">
        <f>G750</f>
        <v>50</v>
      </c>
    </row>
    <row r="750" spans="1:7" s="2" customFormat="1" ht="26.4">
      <c r="A750" s="270" t="s">
        <v>707</v>
      </c>
      <c r="B750" s="285">
        <v>7</v>
      </c>
      <c r="C750" s="285">
        <v>7</v>
      </c>
      <c r="D750" s="286" t="s">
        <v>466</v>
      </c>
      <c r="E750" s="287"/>
      <c r="F750" s="288">
        <f>F751+F754</f>
        <v>50</v>
      </c>
      <c r="G750" s="288">
        <f>G751+G754</f>
        <v>50</v>
      </c>
    </row>
    <row r="751" spans="1:7" s="2" customFormat="1">
      <c r="A751" s="271" t="s">
        <v>56</v>
      </c>
      <c r="B751" s="285">
        <v>7</v>
      </c>
      <c r="C751" s="285">
        <v>7</v>
      </c>
      <c r="D751" s="286" t="s">
        <v>493</v>
      </c>
      <c r="E751" s="287"/>
      <c r="F751" s="288">
        <f>F752</f>
        <v>30</v>
      </c>
      <c r="G751" s="288">
        <f>G752</f>
        <v>30</v>
      </c>
    </row>
    <row r="752" spans="1:7" s="2" customFormat="1">
      <c r="A752" s="266" t="s">
        <v>27</v>
      </c>
      <c r="B752" s="285">
        <v>7</v>
      </c>
      <c r="C752" s="285">
        <v>7</v>
      </c>
      <c r="D752" s="286" t="s">
        <v>493</v>
      </c>
      <c r="E752" s="287">
        <v>600</v>
      </c>
      <c r="F752" s="288">
        <f>F753</f>
        <v>30</v>
      </c>
      <c r="G752" s="288">
        <f>G753</f>
        <v>30</v>
      </c>
    </row>
    <row r="753" spans="1:7" s="2" customFormat="1">
      <c r="A753" s="266" t="s">
        <v>41</v>
      </c>
      <c r="B753" s="285">
        <v>7</v>
      </c>
      <c r="C753" s="285">
        <v>7</v>
      </c>
      <c r="D753" s="286" t="s">
        <v>493</v>
      </c>
      <c r="E753" s="287">
        <v>620</v>
      </c>
      <c r="F753" s="290">
        <v>30</v>
      </c>
      <c r="G753" s="290">
        <v>30</v>
      </c>
    </row>
    <row r="754" spans="1:7" s="2" customFormat="1">
      <c r="A754" s="269" t="s">
        <v>162</v>
      </c>
      <c r="B754" s="285">
        <v>7</v>
      </c>
      <c r="C754" s="285">
        <v>7</v>
      </c>
      <c r="D754" s="286" t="s">
        <v>706</v>
      </c>
      <c r="E754" s="287"/>
      <c r="F754" s="288">
        <f>F755</f>
        <v>20</v>
      </c>
      <c r="G754" s="288">
        <f>G755</f>
        <v>20</v>
      </c>
    </row>
    <row r="755" spans="1:7" s="2" customFormat="1">
      <c r="A755" s="266" t="s">
        <v>27</v>
      </c>
      <c r="B755" s="285">
        <v>7</v>
      </c>
      <c r="C755" s="285">
        <v>7</v>
      </c>
      <c r="D755" s="286" t="s">
        <v>706</v>
      </c>
      <c r="E755" s="287">
        <v>600</v>
      </c>
      <c r="F755" s="288">
        <f>F756</f>
        <v>20</v>
      </c>
      <c r="G755" s="288">
        <f>G756</f>
        <v>20</v>
      </c>
    </row>
    <row r="756" spans="1:7" s="2" customFormat="1">
      <c r="A756" s="266" t="s">
        <v>41</v>
      </c>
      <c r="B756" s="285">
        <v>7</v>
      </c>
      <c r="C756" s="285">
        <v>7</v>
      </c>
      <c r="D756" s="286" t="s">
        <v>706</v>
      </c>
      <c r="E756" s="287">
        <v>620</v>
      </c>
      <c r="F756" s="290">
        <v>20</v>
      </c>
      <c r="G756" s="290">
        <v>20</v>
      </c>
    </row>
    <row r="757" spans="1:7" s="2" customFormat="1">
      <c r="A757" s="274" t="s">
        <v>43</v>
      </c>
      <c r="B757" s="281">
        <v>7</v>
      </c>
      <c r="C757" s="281">
        <v>9</v>
      </c>
      <c r="D757" s="282" t="s">
        <v>584</v>
      </c>
      <c r="E757" s="283" t="s">
        <v>584</v>
      </c>
      <c r="F757" s="284">
        <f>F758+F770</f>
        <v>37735.399999999994</v>
      </c>
      <c r="G757" s="284">
        <f>G758+G770</f>
        <v>37735.399999999994</v>
      </c>
    </row>
    <row r="758" spans="1:7" s="2" customFormat="1" ht="30" customHeight="1">
      <c r="A758" s="275" t="s">
        <v>67</v>
      </c>
      <c r="B758" s="285">
        <v>7</v>
      </c>
      <c r="C758" s="285">
        <v>9</v>
      </c>
      <c r="D758" s="286" t="s">
        <v>275</v>
      </c>
      <c r="E758" s="287" t="s">
        <v>584</v>
      </c>
      <c r="F758" s="288">
        <f>F759+F764</f>
        <v>130</v>
      </c>
      <c r="G758" s="288">
        <f>G759+G764</f>
        <v>130</v>
      </c>
    </row>
    <row r="759" spans="1:7" s="2" customFormat="1">
      <c r="A759" s="275" t="s">
        <v>66</v>
      </c>
      <c r="B759" s="285">
        <v>7</v>
      </c>
      <c r="C759" s="285">
        <v>9</v>
      </c>
      <c r="D759" s="286" t="s">
        <v>387</v>
      </c>
      <c r="E759" s="287" t="s">
        <v>584</v>
      </c>
      <c r="F759" s="288">
        <f t="shared" ref="F759:G762" si="57">F760</f>
        <v>0</v>
      </c>
      <c r="G759" s="288">
        <f t="shared" si="57"/>
        <v>0</v>
      </c>
    </row>
    <row r="760" spans="1:7" s="2" customFormat="1">
      <c r="A760" s="266" t="s">
        <v>693</v>
      </c>
      <c r="B760" s="285">
        <v>7</v>
      </c>
      <c r="C760" s="285">
        <v>9</v>
      </c>
      <c r="D760" s="286" t="s">
        <v>692</v>
      </c>
      <c r="E760" s="287"/>
      <c r="F760" s="288">
        <f t="shared" si="57"/>
        <v>0</v>
      </c>
      <c r="G760" s="288">
        <f t="shared" si="57"/>
        <v>0</v>
      </c>
    </row>
    <row r="761" spans="1:7" s="2" customFormat="1">
      <c r="A761" s="266" t="s">
        <v>695</v>
      </c>
      <c r="B761" s="285">
        <v>7</v>
      </c>
      <c r="C761" s="285">
        <v>9</v>
      </c>
      <c r="D761" s="286" t="s">
        <v>694</v>
      </c>
      <c r="E761" s="287"/>
      <c r="F761" s="288">
        <f t="shared" si="57"/>
        <v>0</v>
      </c>
      <c r="G761" s="288">
        <f t="shared" si="57"/>
        <v>0</v>
      </c>
    </row>
    <row r="762" spans="1:7" s="2" customFormat="1">
      <c r="A762" s="266" t="s">
        <v>524</v>
      </c>
      <c r="B762" s="285">
        <v>7</v>
      </c>
      <c r="C762" s="285">
        <v>9</v>
      </c>
      <c r="D762" s="286" t="s">
        <v>694</v>
      </c>
      <c r="E762" s="287">
        <v>200</v>
      </c>
      <c r="F762" s="288">
        <f t="shared" si="57"/>
        <v>0</v>
      </c>
      <c r="G762" s="288">
        <f t="shared" si="57"/>
        <v>0</v>
      </c>
    </row>
    <row r="763" spans="1:7" s="2" customFormat="1">
      <c r="A763" s="266" t="s">
        <v>36</v>
      </c>
      <c r="B763" s="285">
        <v>7</v>
      </c>
      <c r="C763" s="285">
        <v>9</v>
      </c>
      <c r="D763" s="286" t="s">
        <v>694</v>
      </c>
      <c r="E763" s="287">
        <v>240</v>
      </c>
      <c r="F763" s="290">
        <v>0</v>
      </c>
      <c r="G763" s="290">
        <v>0</v>
      </c>
    </row>
    <row r="764" spans="1:7" s="2" customFormat="1" ht="26.4">
      <c r="A764" s="275" t="s">
        <v>391</v>
      </c>
      <c r="B764" s="285">
        <v>7</v>
      </c>
      <c r="C764" s="285">
        <v>9</v>
      </c>
      <c r="D764" s="286" t="s">
        <v>392</v>
      </c>
      <c r="E764" s="287" t="s">
        <v>584</v>
      </c>
      <c r="F764" s="288">
        <f>F765</f>
        <v>130</v>
      </c>
      <c r="G764" s="288">
        <f>G765</f>
        <v>130</v>
      </c>
    </row>
    <row r="765" spans="1:7" s="2" customFormat="1">
      <c r="A765" s="275" t="s">
        <v>393</v>
      </c>
      <c r="B765" s="285">
        <v>7</v>
      </c>
      <c r="C765" s="285">
        <v>9</v>
      </c>
      <c r="D765" s="286" t="s">
        <v>394</v>
      </c>
      <c r="E765" s="287" t="s">
        <v>584</v>
      </c>
      <c r="F765" s="288">
        <f>F766+F768</f>
        <v>130</v>
      </c>
      <c r="G765" s="288">
        <f>G766+G768</f>
        <v>130</v>
      </c>
    </row>
    <row r="766" spans="1:7" s="2" customFormat="1">
      <c r="A766" s="266" t="s">
        <v>524</v>
      </c>
      <c r="B766" s="285">
        <v>7</v>
      </c>
      <c r="C766" s="285">
        <v>9</v>
      </c>
      <c r="D766" s="286" t="s">
        <v>394</v>
      </c>
      <c r="E766" s="287">
        <v>200</v>
      </c>
      <c r="F766" s="288">
        <f>F767</f>
        <v>80</v>
      </c>
      <c r="G766" s="288">
        <f>G767</f>
        <v>80</v>
      </c>
    </row>
    <row r="767" spans="1:7" s="2" customFormat="1">
      <c r="A767" s="266" t="s">
        <v>36</v>
      </c>
      <c r="B767" s="285">
        <v>7</v>
      </c>
      <c r="C767" s="285">
        <v>9</v>
      </c>
      <c r="D767" s="286" t="s">
        <v>394</v>
      </c>
      <c r="E767" s="287">
        <v>240</v>
      </c>
      <c r="F767" s="290">
        <v>80</v>
      </c>
      <c r="G767" s="290">
        <v>80</v>
      </c>
    </row>
    <row r="768" spans="1:7" s="9" customFormat="1">
      <c r="A768" s="275" t="s">
        <v>27</v>
      </c>
      <c r="B768" s="285">
        <v>7</v>
      </c>
      <c r="C768" s="285">
        <v>9</v>
      </c>
      <c r="D768" s="286" t="s">
        <v>394</v>
      </c>
      <c r="E768" s="287" t="s">
        <v>5</v>
      </c>
      <c r="F768" s="288">
        <f>F769</f>
        <v>50</v>
      </c>
      <c r="G768" s="288">
        <f>G769</f>
        <v>50</v>
      </c>
    </row>
    <row r="769" spans="1:7" s="2" customFormat="1">
      <c r="A769" s="275" t="s">
        <v>26</v>
      </c>
      <c r="B769" s="285">
        <v>7</v>
      </c>
      <c r="C769" s="285">
        <v>9</v>
      </c>
      <c r="D769" s="286" t="s">
        <v>394</v>
      </c>
      <c r="E769" s="287" t="s">
        <v>6</v>
      </c>
      <c r="F769" s="290">
        <v>50</v>
      </c>
      <c r="G769" s="290">
        <v>50</v>
      </c>
    </row>
    <row r="770" spans="1:7" s="2" customFormat="1" ht="14.25" customHeight="1">
      <c r="A770" s="275" t="s">
        <v>23</v>
      </c>
      <c r="B770" s="285">
        <v>7</v>
      </c>
      <c r="C770" s="285">
        <v>9</v>
      </c>
      <c r="D770" s="286" t="s">
        <v>199</v>
      </c>
      <c r="E770" s="287" t="s">
        <v>584</v>
      </c>
      <c r="F770" s="288">
        <f>F771+F776</f>
        <v>37605.399999999994</v>
      </c>
      <c r="G770" s="288">
        <f>G771+G776</f>
        <v>37605.399999999994</v>
      </c>
    </row>
    <row r="771" spans="1:7" s="2" customFormat="1">
      <c r="A771" s="275" t="s">
        <v>22</v>
      </c>
      <c r="B771" s="285">
        <v>7</v>
      </c>
      <c r="C771" s="285">
        <v>9</v>
      </c>
      <c r="D771" s="286" t="s">
        <v>374</v>
      </c>
      <c r="E771" s="287" t="s">
        <v>584</v>
      </c>
      <c r="F771" s="288">
        <f t="shared" ref="F771:G774" si="58">F772</f>
        <v>935</v>
      </c>
      <c r="G771" s="288">
        <f t="shared" si="58"/>
        <v>935</v>
      </c>
    </row>
    <row r="772" spans="1:7" s="9" customFormat="1" ht="39.6" customHeight="1">
      <c r="A772" s="275" t="s">
        <v>375</v>
      </c>
      <c r="B772" s="285">
        <v>7</v>
      </c>
      <c r="C772" s="285">
        <v>9</v>
      </c>
      <c r="D772" s="286" t="s">
        <v>376</v>
      </c>
      <c r="E772" s="287" t="s">
        <v>584</v>
      </c>
      <c r="F772" s="288">
        <f t="shared" si="58"/>
        <v>935</v>
      </c>
      <c r="G772" s="288">
        <f t="shared" si="58"/>
        <v>935</v>
      </c>
    </row>
    <row r="773" spans="1:7" s="2" customFormat="1" ht="39.6">
      <c r="A773" s="275" t="s">
        <v>21</v>
      </c>
      <c r="B773" s="285">
        <v>7</v>
      </c>
      <c r="C773" s="285">
        <v>9</v>
      </c>
      <c r="D773" s="286" t="s">
        <v>444</v>
      </c>
      <c r="E773" s="287" t="s">
        <v>584</v>
      </c>
      <c r="F773" s="288">
        <f t="shared" si="58"/>
        <v>935</v>
      </c>
      <c r="G773" s="288">
        <f t="shared" si="58"/>
        <v>935</v>
      </c>
    </row>
    <row r="774" spans="1:7" s="2" customFormat="1" ht="26.4">
      <c r="A774" s="275" t="s">
        <v>34</v>
      </c>
      <c r="B774" s="285">
        <v>7</v>
      </c>
      <c r="C774" s="285">
        <v>9</v>
      </c>
      <c r="D774" s="286" t="s">
        <v>444</v>
      </c>
      <c r="E774" s="287" t="s">
        <v>33</v>
      </c>
      <c r="F774" s="288">
        <f t="shared" si="58"/>
        <v>935</v>
      </c>
      <c r="G774" s="288">
        <f t="shared" si="58"/>
        <v>935</v>
      </c>
    </row>
    <row r="775" spans="1:7" s="2" customFormat="1">
      <c r="A775" s="275" t="s">
        <v>38</v>
      </c>
      <c r="B775" s="285">
        <v>7</v>
      </c>
      <c r="C775" s="285">
        <v>9</v>
      </c>
      <c r="D775" s="286" t="s">
        <v>444</v>
      </c>
      <c r="E775" s="287" t="s">
        <v>37</v>
      </c>
      <c r="F775" s="290">
        <v>935</v>
      </c>
      <c r="G775" s="290">
        <v>935</v>
      </c>
    </row>
    <row r="776" spans="1:7" s="2" customFormat="1" ht="13.95" customHeight="1">
      <c r="A776" s="275" t="s">
        <v>49</v>
      </c>
      <c r="B776" s="285">
        <v>7</v>
      </c>
      <c r="C776" s="285">
        <v>9</v>
      </c>
      <c r="D776" s="286" t="s">
        <v>422</v>
      </c>
      <c r="E776" s="287" t="s">
        <v>584</v>
      </c>
      <c r="F776" s="288">
        <f>F777+F785</f>
        <v>36670.399999999994</v>
      </c>
      <c r="G776" s="288">
        <f>G777+G785</f>
        <v>36670.399999999994</v>
      </c>
    </row>
    <row r="777" spans="1:7" s="2" customFormat="1" ht="26.4">
      <c r="A777" s="275" t="s">
        <v>423</v>
      </c>
      <c r="B777" s="285">
        <v>7</v>
      </c>
      <c r="C777" s="285">
        <v>9</v>
      </c>
      <c r="D777" s="286" t="s">
        <v>424</v>
      </c>
      <c r="E777" s="287" t="s">
        <v>584</v>
      </c>
      <c r="F777" s="288">
        <f>F778</f>
        <v>9185</v>
      </c>
      <c r="G777" s="288">
        <f>G778</f>
        <v>9185</v>
      </c>
    </row>
    <row r="778" spans="1:7" s="2" customFormat="1">
      <c r="A778" s="275" t="s">
        <v>39</v>
      </c>
      <c r="B778" s="285">
        <v>7</v>
      </c>
      <c r="C778" s="285">
        <v>9</v>
      </c>
      <c r="D778" s="286" t="s">
        <v>446</v>
      </c>
      <c r="E778" s="287" t="s">
        <v>584</v>
      </c>
      <c r="F778" s="288">
        <f>F779+F781+F783</f>
        <v>9185</v>
      </c>
      <c r="G778" s="288">
        <f>G779+G781+G783</f>
        <v>9185</v>
      </c>
    </row>
    <row r="779" spans="1:7" s="9" customFormat="1" ht="26.4">
      <c r="A779" s="275" t="s">
        <v>34</v>
      </c>
      <c r="B779" s="285">
        <v>7</v>
      </c>
      <c r="C779" s="285">
        <v>9</v>
      </c>
      <c r="D779" s="286" t="s">
        <v>446</v>
      </c>
      <c r="E779" s="287" t="s">
        <v>33</v>
      </c>
      <c r="F779" s="288">
        <f>F780</f>
        <v>7337.5</v>
      </c>
      <c r="G779" s="288">
        <f>G780</f>
        <v>7337.5</v>
      </c>
    </row>
    <row r="780" spans="1:7" s="2" customFormat="1">
      <c r="A780" s="275" t="s">
        <v>38</v>
      </c>
      <c r="B780" s="285">
        <v>7</v>
      </c>
      <c r="C780" s="285">
        <v>9</v>
      </c>
      <c r="D780" s="286" t="s">
        <v>446</v>
      </c>
      <c r="E780" s="287" t="s">
        <v>37</v>
      </c>
      <c r="F780" s="290">
        <v>7337.5</v>
      </c>
      <c r="G780" s="290">
        <v>7337.5</v>
      </c>
    </row>
    <row r="781" spans="1:7" s="2" customFormat="1">
      <c r="A781" s="275" t="s">
        <v>524</v>
      </c>
      <c r="B781" s="285">
        <v>7</v>
      </c>
      <c r="C781" s="285">
        <v>9</v>
      </c>
      <c r="D781" s="286" t="s">
        <v>446</v>
      </c>
      <c r="E781" s="287" t="s">
        <v>20</v>
      </c>
      <c r="F781" s="288">
        <f>F782</f>
        <v>1815.5</v>
      </c>
      <c r="G781" s="288">
        <f>G782</f>
        <v>1815.5</v>
      </c>
    </row>
    <row r="782" spans="1:7" s="2" customFormat="1">
      <c r="A782" s="275" t="s">
        <v>36</v>
      </c>
      <c r="B782" s="285">
        <v>7</v>
      </c>
      <c r="C782" s="285">
        <v>9</v>
      </c>
      <c r="D782" s="286" t="s">
        <v>446</v>
      </c>
      <c r="E782" s="287" t="s">
        <v>19</v>
      </c>
      <c r="F782" s="290">
        <v>1815.5</v>
      </c>
      <c r="G782" s="290">
        <v>1815.5</v>
      </c>
    </row>
    <row r="783" spans="1:7" s="2" customFormat="1">
      <c r="A783" s="275" t="s">
        <v>30</v>
      </c>
      <c r="B783" s="285">
        <v>7</v>
      </c>
      <c r="C783" s="285">
        <v>9</v>
      </c>
      <c r="D783" s="286" t="s">
        <v>446</v>
      </c>
      <c r="E783" s="287" t="s">
        <v>4</v>
      </c>
      <c r="F783" s="288">
        <f>F784</f>
        <v>32</v>
      </c>
      <c r="G783" s="288">
        <f>G784</f>
        <v>32</v>
      </c>
    </row>
    <row r="784" spans="1:7" s="2" customFormat="1">
      <c r="A784" s="275" t="s">
        <v>29</v>
      </c>
      <c r="B784" s="285">
        <v>7</v>
      </c>
      <c r="C784" s="285">
        <v>9</v>
      </c>
      <c r="D784" s="286" t="s">
        <v>446</v>
      </c>
      <c r="E784" s="287" t="s">
        <v>28</v>
      </c>
      <c r="F784" s="290">
        <v>32</v>
      </c>
      <c r="G784" s="290">
        <v>32</v>
      </c>
    </row>
    <row r="785" spans="1:7" s="9" customFormat="1" ht="26.4">
      <c r="A785" s="275" t="s">
        <v>447</v>
      </c>
      <c r="B785" s="285">
        <v>7</v>
      </c>
      <c r="C785" s="285">
        <v>9</v>
      </c>
      <c r="D785" s="286" t="s">
        <v>448</v>
      </c>
      <c r="E785" s="287" t="s">
        <v>584</v>
      </c>
      <c r="F785" s="288">
        <f>F786+F791</f>
        <v>27485.399999999998</v>
      </c>
      <c r="G785" s="288">
        <f>G786+G791</f>
        <v>27485.399999999998</v>
      </c>
    </row>
    <row r="786" spans="1:7" s="2" customFormat="1">
      <c r="A786" s="275" t="s">
        <v>502</v>
      </c>
      <c r="B786" s="285">
        <v>7</v>
      </c>
      <c r="C786" s="285">
        <v>9</v>
      </c>
      <c r="D786" s="286" t="s">
        <v>449</v>
      </c>
      <c r="E786" s="287" t="s">
        <v>584</v>
      </c>
      <c r="F786" s="288">
        <f>F787+F789</f>
        <v>24785.399999999998</v>
      </c>
      <c r="G786" s="288">
        <f>G787+G789</f>
        <v>24785.399999999998</v>
      </c>
    </row>
    <row r="787" spans="1:7" s="2" customFormat="1" ht="26.4">
      <c r="A787" s="275" t="s">
        <v>34</v>
      </c>
      <c r="B787" s="285">
        <v>7</v>
      </c>
      <c r="C787" s="285">
        <v>9</v>
      </c>
      <c r="D787" s="286" t="s">
        <v>449</v>
      </c>
      <c r="E787" s="287" t="s">
        <v>33</v>
      </c>
      <c r="F787" s="288">
        <f>F788</f>
        <v>22753.1</v>
      </c>
      <c r="G787" s="288">
        <f>G788</f>
        <v>22753.1</v>
      </c>
    </row>
    <row r="788" spans="1:7" s="2" customFormat="1">
      <c r="A788" s="275" t="s">
        <v>32</v>
      </c>
      <c r="B788" s="285">
        <v>7</v>
      </c>
      <c r="C788" s="285">
        <v>9</v>
      </c>
      <c r="D788" s="286" t="s">
        <v>449</v>
      </c>
      <c r="E788" s="287" t="s">
        <v>31</v>
      </c>
      <c r="F788" s="290">
        <v>22753.1</v>
      </c>
      <c r="G788" s="290">
        <v>22753.1</v>
      </c>
    </row>
    <row r="789" spans="1:7" s="2" customFormat="1">
      <c r="A789" s="275" t="s">
        <v>27</v>
      </c>
      <c r="B789" s="285">
        <v>7</v>
      </c>
      <c r="C789" s="285">
        <v>9</v>
      </c>
      <c r="D789" s="286" t="s">
        <v>449</v>
      </c>
      <c r="E789" s="287" t="s">
        <v>5</v>
      </c>
      <c r="F789" s="288">
        <f>F790</f>
        <v>2032.3</v>
      </c>
      <c r="G789" s="288">
        <f>G790</f>
        <v>2032.3</v>
      </c>
    </row>
    <row r="790" spans="1:7" s="2" customFormat="1">
      <c r="A790" s="275" t="s">
        <v>26</v>
      </c>
      <c r="B790" s="285">
        <v>7</v>
      </c>
      <c r="C790" s="285">
        <v>9</v>
      </c>
      <c r="D790" s="286" t="s">
        <v>449</v>
      </c>
      <c r="E790" s="287" t="s">
        <v>6</v>
      </c>
      <c r="F790" s="290">
        <v>2032.3</v>
      </c>
      <c r="G790" s="290">
        <v>2032.3</v>
      </c>
    </row>
    <row r="791" spans="1:7" s="2" customFormat="1">
      <c r="A791" s="275" t="s">
        <v>35</v>
      </c>
      <c r="B791" s="285">
        <v>7</v>
      </c>
      <c r="C791" s="285">
        <v>9</v>
      </c>
      <c r="D791" s="286" t="s">
        <v>450</v>
      </c>
      <c r="E791" s="287" t="s">
        <v>584</v>
      </c>
      <c r="F791" s="288">
        <f>F792+F794+F796</f>
        <v>2700</v>
      </c>
      <c r="G791" s="288">
        <f>G792+G794+G796</f>
        <v>2700</v>
      </c>
    </row>
    <row r="792" spans="1:7" s="2" customFormat="1">
      <c r="A792" s="275" t="s">
        <v>524</v>
      </c>
      <c r="B792" s="285">
        <v>7</v>
      </c>
      <c r="C792" s="285">
        <v>9</v>
      </c>
      <c r="D792" s="286" t="s">
        <v>450</v>
      </c>
      <c r="E792" s="287" t="s">
        <v>20</v>
      </c>
      <c r="F792" s="288">
        <f>F793</f>
        <v>1897</v>
      </c>
      <c r="G792" s="288">
        <f>G793</f>
        <v>1897</v>
      </c>
    </row>
    <row r="793" spans="1:7" s="2" customFormat="1">
      <c r="A793" s="275" t="s">
        <v>36</v>
      </c>
      <c r="B793" s="285">
        <v>7</v>
      </c>
      <c r="C793" s="285">
        <v>9</v>
      </c>
      <c r="D793" s="286" t="s">
        <v>450</v>
      </c>
      <c r="E793" s="287" t="s">
        <v>19</v>
      </c>
      <c r="F793" s="290">
        <v>1897</v>
      </c>
      <c r="G793" s="290">
        <v>1897</v>
      </c>
    </row>
    <row r="794" spans="1:7" s="2" customFormat="1">
      <c r="A794" s="275" t="s">
        <v>27</v>
      </c>
      <c r="B794" s="285">
        <v>7</v>
      </c>
      <c r="C794" s="285">
        <v>9</v>
      </c>
      <c r="D794" s="286" t="s">
        <v>450</v>
      </c>
      <c r="E794" s="287" t="s">
        <v>5</v>
      </c>
      <c r="F794" s="288">
        <f>F795</f>
        <v>800</v>
      </c>
      <c r="G794" s="288">
        <f>G795</f>
        <v>800</v>
      </c>
    </row>
    <row r="795" spans="1:7" s="9" customFormat="1">
      <c r="A795" s="275" t="s">
        <v>26</v>
      </c>
      <c r="B795" s="285">
        <v>7</v>
      </c>
      <c r="C795" s="285">
        <v>9</v>
      </c>
      <c r="D795" s="286" t="s">
        <v>450</v>
      </c>
      <c r="E795" s="287" t="s">
        <v>6</v>
      </c>
      <c r="F795" s="291">
        <v>800</v>
      </c>
      <c r="G795" s="291">
        <v>800</v>
      </c>
    </row>
    <row r="796" spans="1:7" s="2" customFormat="1">
      <c r="A796" s="275" t="s">
        <v>30</v>
      </c>
      <c r="B796" s="285">
        <v>7</v>
      </c>
      <c r="C796" s="285">
        <v>9</v>
      </c>
      <c r="D796" s="286" t="s">
        <v>450</v>
      </c>
      <c r="E796" s="287" t="s">
        <v>4</v>
      </c>
      <c r="F796" s="288">
        <f>F797</f>
        <v>3</v>
      </c>
      <c r="G796" s="288">
        <f>G797</f>
        <v>3</v>
      </c>
    </row>
    <row r="797" spans="1:7" s="2" customFormat="1" ht="13.95" customHeight="1">
      <c r="A797" s="275" t="s">
        <v>29</v>
      </c>
      <c r="B797" s="285">
        <v>7</v>
      </c>
      <c r="C797" s="285">
        <v>9</v>
      </c>
      <c r="D797" s="286" t="s">
        <v>450</v>
      </c>
      <c r="E797" s="287" t="s">
        <v>28</v>
      </c>
      <c r="F797" s="290">
        <v>3</v>
      </c>
      <c r="G797" s="290">
        <v>3</v>
      </c>
    </row>
    <row r="798" spans="1:7" s="9" customFormat="1">
      <c r="A798" s="273" t="s">
        <v>98</v>
      </c>
      <c r="B798" s="277">
        <v>8</v>
      </c>
      <c r="C798" s="277">
        <v>0</v>
      </c>
      <c r="D798" s="278" t="s">
        <v>584</v>
      </c>
      <c r="E798" s="279" t="s">
        <v>584</v>
      </c>
      <c r="F798" s="280">
        <f>F799+F857</f>
        <v>76297.900000000009</v>
      </c>
      <c r="G798" s="280">
        <f>G799+G857</f>
        <v>77297.900000000009</v>
      </c>
    </row>
    <row r="799" spans="1:7" s="2" customFormat="1">
      <c r="A799" s="274" t="s">
        <v>99</v>
      </c>
      <c r="B799" s="281">
        <v>8</v>
      </c>
      <c r="C799" s="281">
        <v>1</v>
      </c>
      <c r="D799" s="282" t="s">
        <v>584</v>
      </c>
      <c r="E799" s="283" t="s">
        <v>584</v>
      </c>
      <c r="F799" s="284">
        <f>F800+F809+F851</f>
        <v>71317.600000000006</v>
      </c>
      <c r="G799" s="284">
        <f>G800+G809+G851</f>
        <v>72317.600000000006</v>
      </c>
    </row>
    <row r="800" spans="1:7" s="2" customFormat="1" ht="26.4">
      <c r="A800" s="275" t="s">
        <v>44</v>
      </c>
      <c r="B800" s="285">
        <v>8</v>
      </c>
      <c r="C800" s="285">
        <v>1</v>
      </c>
      <c r="D800" s="286" t="s">
        <v>191</v>
      </c>
      <c r="E800" s="287" t="s">
        <v>584</v>
      </c>
      <c r="F800" s="288">
        <f>F801</f>
        <v>60</v>
      </c>
      <c r="G800" s="288">
        <f>G801</f>
        <v>60</v>
      </c>
    </row>
    <row r="801" spans="1:7" s="2" customFormat="1">
      <c r="A801" s="275" t="s">
        <v>65</v>
      </c>
      <c r="B801" s="285">
        <v>8</v>
      </c>
      <c r="C801" s="285">
        <v>1</v>
      </c>
      <c r="D801" s="286" t="s">
        <v>192</v>
      </c>
      <c r="E801" s="287" t="s">
        <v>584</v>
      </c>
      <c r="F801" s="288">
        <f>F802</f>
        <v>60</v>
      </c>
      <c r="G801" s="288">
        <f>G802</f>
        <v>60</v>
      </c>
    </row>
    <row r="802" spans="1:7" s="9" customFormat="1" ht="13.95" customHeight="1">
      <c r="A802" s="275" t="s">
        <v>396</v>
      </c>
      <c r="B802" s="285">
        <v>8</v>
      </c>
      <c r="C802" s="285">
        <v>1</v>
      </c>
      <c r="D802" s="286" t="s">
        <v>397</v>
      </c>
      <c r="E802" s="287" t="s">
        <v>584</v>
      </c>
      <c r="F802" s="288">
        <f>F803+F806</f>
        <v>60</v>
      </c>
      <c r="G802" s="288">
        <f>G803+G806</f>
        <v>60</v>
      </c>
    </row>
    <row r="803" spans="1:7" s="2" customFormat="1">
      <c r="A803" s="275" t="s">
        <v>100</v>
      </c>
      <c r="B803" s="285">
        <v>8</v>
      </c>
      <c r="C803" s="285">
        <v>1</v>
      </c>
      <c r="D803" s="286" t="s">
        <v>398</v>
      </c>
      <c r="E803" s="287" t="s">
        <v>584</v>
      </c>
      <c r="F803" s="288">
        <f>F804</f>
        <v>10</v>
      </c>
      <c r="G803" s="288">
        <f>G804</f>
        <v>10</v>
      </c>
    </row>
    <row r="804" spans="1:7" s="2" customFormat="1">
      <c r="A804" s="275" t="s">
        <v>27</v>
      </c>
      <c r="B804" s="285">
        <v>8</v>
      </c>
      <c r="C804" s="285">
        <v>1</v>
      </c>
      <c r="D804" s="286" t="s">
        <v>398</v>
      </c>
      <c r="E804" s="287" t="s">
        <v>5</v>
      </c>
      <c r="F804" s="288">
        <f>F805</f>
        <v>10</v>
      </c>
      <c r="G804" s="288">
        <f>G805</f>
        <v>10</v>
      </c>
    </row>
    <row r="805" spans="1:7" s="2" customFormat="1">
      <c r="A805" s="275" t="s">
        <v>26</v>
      </c>
      <c r="B805" s="285">
        <v>8</v>
      </c>
      <c r="C805" s="285">
        <v>1</v>
      </c>
      <c r="D805" s="286" t="s">
        <v>398</v>
      </c>
      <c r="E805" s="287" t="s">
        <v>6</v>
      </c>
      <c r="F805" s="290">
        <v>10</v>
      </c>
      <c r="G805" s="290">
        <v>10</v>
      </c>
    </row>
    <row r="806" spans="1:7" s="9" customFormat="1">
      <c r="A806" s="275" t="s">
        <v>56</v>
      </c>
      <c r="B806" s="285">
        <v>8</v>
      </c>
      <c r="C806" s="285">
        <v>1</v>
      </c>
      <c r="D806" s="286" t="s">
        <v>451</v>
      </c>
      <c r="E806" s="287" t="s">
        <v>584</v>
      </c>
      <c r="F806" s="288">
        <f>F807</f>
        <v>50</v>
      </c>
      <c r="G806" s="288">
        <f>G807</f>
        <v>50</v>
      </c>
    </row>
    <row r="807" spans="1:7" s="2" customFormat="1">
      <c r="A807" s="275" t="s">
        <v>27</v>
      </c>
      <c r="B807" s="285">
        <v>8</v>
      </c>
      <c r="C807" s="285">
        <v>1</v>
      </c>
      <c r="D807" s="286" t="s">
        <v>451</v>
      </c>
      <c r="E807" s="287" t="s">
        <v>5</v>
      </c>
      <c r="F807" s="288">
        <f>F808</f>
        <v>50</v>
      </c>
      <c r="G807" s="288">
        <f>G808</f>
        <v>50</v>
      </c>
    </row>
    <row r="808" spans="1:7" s="2" customFormat="1">
      <c r="A808" s="275" t="s">
        <v>26</v>
      </c>
      <c r="B808" s="285">
        <v>8</v>
      </c>
      <c r="C808" s="285">
        <v>1</v>
      </c>
      <c r="D808" s="286" t="s">
        <v>451</v>
      </c>
      <c r="E808" s="287" t="s">
        <v>6</v>
      </c>
      <c r="F808" s="290">
        <v>50</v>
      </c>
      <c r="G808" s="290">
        <v>50</v>
      </c>
    </row>
    <row r="809" spans="1:7" s="2" customFormat="1">
      <c r="A809" s="275" t="s">
        <v>94</v>
      </c>
      <c r="B809" s="285">
        <v>8</v>
      </c>
      <c r="C809" s="285">
        <v>1</v>
      </c>
      <c r="D809" s="286" t="s">
        <v>400</v>
      </c>
      <c r="E809" s="287" t="s">
        <v>584</v>
      </c>
      <c r="F809" s="288">
        <f>F810+F818+F828+F837</f>
        <v>70957.600000000006</v>
      </c>
      <c r="G809" s="288">
        <f>G810+G818+G828+G837</f>
        <v>71957.600000000006</v>
      </c>
    </row>
    <row r="810" spans="1:7" s="2" customFormat="1">
      <c r="A810" s="275" t="s">
        <v>101</v>
      </c>
      <c r="B810" s="285">
        <v>8</v>
      </c>
      <c r="C810" s="285">
        <v>1</v>
      </c>
      <c r="D810" s="286" t="s">
        <v>452</v>
      </c>
      <c r="E810" s="287" t="s">
        <v>584</v>
      </c>
      <c r="F810" s="288">
        <f>F811</f>
        <v>35283.199999999997</v>
      </c>
      <c r="G810" s="288">
        <f>G811</f>
        <v>35283.199999999997</v>
      </c>
    </row>
    <row r="811" spans="1:7" s="2" customFormat="1" ht="26.4">
      <c r="A811" s="275" t="s">
        <v>578</v>
      </c>
      <c r="B811" s="285">
        <v>8</v>
      </c>
      <c r="C811" s="285">
        <v>1</v>
      </c>
      <c r="D811" s="286" t="s">
        <v>453</v>
      </c>
      <c r="E811" s="287" t="s">
        <v>584</v>
      </c>
      <c r="F811" s="288">
        <f>F812+F815</f>
        <v>35283.199999999997</v>
      </c>
      <c r="G811" s="288">
        <f>G812+G815</f>
        <v>35283.199999999997</v>
      </c>
    </row>
    <row r="812" spans="1:7" s="2" customFormat="1">
      <c r="A812" s="275" t="s">
        <v>503</v>
      </c>
      <c r="B812" s="285">
        <v>8</v>
      </c>
      <c r="C812" s="285">
        <v>1</v>
      </c>
      <c r="D812" s="286" t="s">
        <v>454</v>
      </c>
      <c r="E812" s="287" t="s">
        <v>584</v>
      </c>
      <c r="F812" s="288">
        <f>F813</f>
        <v>28438.3</v>
      </c>
      <c r="G812" s="288">
        <f>G813</f>
        <v>28438.3</v>
      </c>
    </row>
    <row r="813" spans="1:7" s="9" customFormat="1">
      <c r="A813" s="275" t="s">
        <v>27</v>
      </c>
      <c r="B813" s="285">
        <v>8</v>
      </c>
      <c r="C813" s="285">
        <v>1</v>
      </c>
      <c r="D813" s="286" t="s">
        <v>454</v>
      </c>
      <c r="E813" s="287" t="s">
        <v>5</v>
      </c>
      <c r="F813" s="288">
        <f>F814</f>
        <v>28438.3</v>
      </c>
      <c r="G813" s="288">
        <f>G814</f>
        <v>28438.3</v>
      </c>
    </row>
    <row r="814" spans="1:7" s="2" customFormat="1">
      <c r="A814" s="275" t="s">
        <v>26</v>
      </c>
      <c r="B814" s="285">
        <v>8</v>
      </c>
      <c r="C814" s="285">
        <v>1</v>
      </c>
      <c r="D814" s="286" t="s">
        <v>454</v>
      </c>
      <c r="E814" s="287" t="s">
        <v>6</v>
      </c>
      <c r="F814" s="290">
        <v>28438.3</v>
      </c>
      <c r="G814" s="290">
        <v>28438.3</v>
      </c>
    </row>
    <row r="815" spans="1:7" s="2" customFormat="1">
      <c r="A815" s="275" t="s">
        <v>35</v>
      </c>
      <c r="B815" s="285">
        <v>8</v>
      </c>
      <c r="C815" s="285">
        <v>1</v>
      </c>
      <c r="D815" s="286" t="s">
        <v>455</v>
      </c>
      <c r="E815" s="287" t="s">
        <v>584</v>
      </c>
      <c r="F815" s="288">
        <f>F816</f>
        <v>6844.9</v>
      </c>
      <c r="G815" s="288">
        <f>G816</f>
        <v>6844.9</v>
      </c>
    </row>
    <row r="816" spans="1:7" s="2" customFormat="1">
      <c r="A816" s="275" t="s">
        <v>27</v>
      </c>
      <c r="B816" s="285">
        <v>8</v>
      </c>
      <c r="C816" s="285">
        <v>1</v>
      </c>
      <c r="D816" s="286" t="s">
        <v>455</v>
      </c>
      <c r="E816" s="287" t="s">
        <v>5</v>
      </c>
      <c r="F816" s="288">
        <f>F817</f>
        <v>6844.9</v>
      </c>
      <c r="G816" s="288">
        <f>G817</f>
        <v>6844.9</v>
      </c>
    </row>
    <row r="817" spans="1:7" s="2" customFormat="1">
      <c r="A817" s="275" t="s">
        <v>26</v>
      </c>
      <c r="B817" s="285">
        <v>8</v>
      </c>
      <c r="C817" s="285">
        <v>1</v>
      </c>
      <c r="D817" s="286" t="s">
        <v>455</v>
      </c>
      <c r="E817" s="287" t="s">
        <v>6</v>
      </c>
      <c r="F817" s="290">
        <v>6844.9</v>
      </c>
      <c r="G817" s="290">
        <v>6844.9</v>
      </c>
    </row>
    <row r="818" spans="1:7" s="2" customFormat="1">
      <c r="A818" s="275" t="s">
        <v>102</v>
      </c>
      <c r="B818" s="285">
        <v>8</v>
      </c>
      <c r="C818" s="285">
        <v>1</v>
      </c>
      <c r="D818" s="286" t="s">
        <v>456</v>
      </c>
      <c r="E818" s="287" t="s">
        <v>584</v>
      </c>
      <c r="F818" s="288">
        <f>F819</f>
        <v>28394.400000000001</v>
      </c>
      <c r="G818" s="288">
        <f>G819</f>
        <v>28394.400000000001</v>
      </c>
    </row>
    <row r="819" spans="1:7" s="2" customFormat="1" ht="26.4">
      <c r="A819" s="275" t="s">
        <v>499</v>
      </c>
      <c r="B819" s="285">
        <v>8</v>
      </c>
      <c r="C819" s="285">
        <v>1</v>
      </c>
      <c r="D819" s="286" t="s">
        <v>457</v>
      </c>
      <c r="E819" s="287" t="s">
        <v>584</v>
      </c>
      <c r="F819" s="288">
        <f>F820+F824</f>
        <v>28394.400000000001</v>
      </c>
      <c r="G819" s="288">
        <f>G820+G824</f>
        <v>28394.400000000001</v>
      </c>
    </row>
    <row r="820" spans="1:7" s="2" customFormat="1">
      <c r="A820" s="275" t="s">
        <v>502</v>
      </c>
      <c r="B820" s="285">
        <v>8</v>
      </c>
      <c r="C820" s="285">
        <v>1</v>
      </c>
      <c r="D820" s="286" t="s">
        <v>458</v>
      </c>
      <c r="E820" s="287" t="s">
        <v>584</v>
      </c>
      <c r="F820" s="288">
        <f>F821</f>
        <v>24094.400000000001</v>
      </c>
      <c r="G820" s="288">
        <f>G821</f>
        <v>24094.400000000001</v>
      </c>
    </row>
    <row r="821" spans="1:7" s="2" customFormat="1">
      <c r="A821" s="275" t="s">
        <v>27</v>
      </c>
      <c r="B821" s="285">
        <v>8</v>
      </c>
      <c r="C821" s="285">
        <v>1</v>
      </c>
      <c r="D821" s="286" t="s">
        <v>458</v>
      </c>
      <c r="E821" s="287" t="s">
        <v>5</v>
      </c>
      <c r="F821" s="288">
        <f>F822+F823</f>
        <v>24094.400000000001</v>
      </c>
      <c r="G821" s="288">
        <f>G822+G823</f>
        <v>24094.400000000001</v>
      </c>
    </row>
    <row r="822" spans="1:7" s="2" customFormat="1">
      <c r="A822" s="275" t="s">
        <v>26</v>
      </c>
      <c r="B822" s="285">
        <v>8</v>
      </c>
      <c r="C822" s="285">
        <v>1</v>
      </c>
      <c r="D822" s="286" t="s">
        <v>458</v>
      </c>
      <c r="E822" s="287" t="s">
        <v>6</v>
      </c>
      <c r="F822" s="290">
        <v>15561.7</v>
      </c>
      <c r="G822" s="290">
        <v>15561.7</v>
      </c>
    </row>
    <row r="823" spans="1:7" s="2" customFormat="1">
      <c r="A823" s="275" t="s">
        <v>41</v>
      </c>
      <c r="B823" s="285">
        <v>8</v>
      </c>
      <c r="C823" s="285">
        <v>1</v>
      </c>
      <c r="D823" s="286" t="s">
        <v>458</v>
      </c>
      <c r="E823" s="287" t="s">
        <v>40</v>
      </c>
      <c r="F823" s="290">
        <v>8532.7000000000007</v>
      </c>
      <c r="G823" s="290">
        <v>8532.7000000000007</v>
      </c>
    </row>
    <row r="824" spans="1:7" s="2" customFormat="1">
      <c r="A824" s="275" t="s">
        <v>35</v>
      </c>
      <c r="B824" s="285">
        <v>8</v>
      </c>
      <c r="C824" s="285">
        <v>1</v>
      </c>
      <c r="D824" s="286" t="s">
        <v>459</v>
      </c>
      <c r="E824" s="287" t="s">
        <v>584</v>
      </c>
      <c r="F824" s="288">
        <f>F825</f>
        <v>4300</v>
      </c>
      <c r="G824" s="288">
        <f>G825</f>
        <v>4300</v>
      </c>
    </row>
    <row r="825" spans="1:7" s="9" customFormat="1">
      <c r="A825" s="275" t="s">
        <v>27</v>
      </c>
      <c r="B825" s="285">
        <v>8</v>
      </c>
      <c r="C825" s="285">
        <v>1</v>
      </c>
      <c r="D825" s="286" t="s">
        <v>459</v>
      </c>
      <c r="E825" s="287" t="s">
        <v>5</v>
      </c>
      <c r="F825" s="288">
        <f>F826+F827</f>
        <v>4300</v>
      </c>
      <c r="G825" s="288">
        <f>G826+G827</f>
        <v>4300</v>
      </c>
    </row>
    <row r="826" spans="1:7" s="2" customFormat="1">
      <c r="A826" s="275" t="s">
        <v>26</v>
      </c>
      <c r="B826" s="285">
        <v>8</v>
      </c>
      <c r="C826" s="285">
        <v>1</v>
      </c>
      <c r="D826" s="286" t="s">
        <v>459</v>
      </c>
      <c r="E826" s="287" t="s">
        <v>6</v>
      </c>
      <c r="F826" s="290">
        <v>3113.5</v>
      </c>
      <c r="G826" s="290">
        <v>3113.5</v>
      </c>
    </row>
    <row r="827" spans="1:7" s="2" customFormat="1">
      <c r="A827" s="275" t="s">
        <v>41</v>
      </c>
      <c r="B827" s="285">
        <v>8</v>
      </c>
      <c r="C827" s="285">
        <v>1</v>
      </c>
      <c r="D827" s="286" t="s">
        <v>459</v>
      </c>
      <c r="E827" s="287" t="s">
        <v>40</v>
      </c>
      <c r="F827" s="290">
        <v>1186.5</v>
      </c>
      <c r="G827" s="290">
        <v>1186.5</v>
      </c>
    </row>
    <row r="828" spans="1:7" s="2" customFormat="1" ht="39.6">
      <c r="A828" s="266" t="s">
        <v>686</v>
      </c>
      <c r="B828" s="285">
        <v>8</v>
      </c>
      <c r="C828" s="285">
        <v>1</v>
      </c>
      <c r="D828" s="286" t="s">
        <v>684</v>
      </c>
      <c r="E828" s="287" t="s">
        <v>584</v>
      </c>
      <c r="F828" s="288">
        <f>F829</f>
        <v>480</v>
      </c>
      <c r="G828" s="288">
        <f>G829</f>
        <v>480</v>
      </c>
    </row>
    <row r="829" spans="1:7" s="2" customFormat="1" ht="26.4">
      <c r="A829" s="266" t="s">
        <v>687</v>
      </c>
      <c r="B829" s="285">
        <v>8</v>
      </c>
      <c r="C829" s="285">
        <v>1</v>
      </c>
      <c r="D829" s="286" t="s">
        <v>685</v>
      </c>
      <c r="E829" s="287"/>
      <c r="F829" s="288">
        <f>F830+F833</f>
        <v>480</v>
      </c>
      <c r="G829" s="288">
        <f>G830+G833</f>
        <v>480</v>
      </c>
    </row>
    <row r="830" spans="1:7" s="2" customFormat="1">
      <c r="A830" s="266" t="s">
        <v>35</v>
      </c>
      <c r="B830" s="285">
        <v>8</v>
      </c>
      <c r="C830" s="285">
        <v>1</v>
      </c>
      <c r="D830" s="286" t="s">
        <v>688</v>
      </c>
      <c r="E830" s="287"/>
      <c r="F830" s="288">
        <f>F831</f>
        <v>400</v>
      </c>
      <c r="G830" s="288">
        <f>G831</f>
        <v>400</v>
      </c>
    </row>
    <row r="831" spans="1:7" s="2" customFormat="1">
      <c r="A831" s="266" t="s">
        <v>524</v>
      </c>
      <c r="B831" s="285">
        <v>8</v>
      </c>
      <c r="C831" s="285">
        <v>1</v>
      </c>
      <c r="D831" s="286" t="s">
        <v>688</v>
      </c>
      <c r="E831" s="287">
        <v>200</v>
      </c>
      <c r="F831" s="288">
        <f>F832</f>
        <v>400</v>
      </c>
      <c r="G831" s="288">
        <f>G832</f>
        <v>400</v>
      </c>
    </row>
    <row r="832" spans="1:7" s="2" customFormat="1">
      <c r="A832" s="266" t="s">
        <v>36</v>
      </c>
      <c r="B832" s="285">
        <v>8</v>
      </c>
      <c r="C832" s="285">
        <v>1</v>
      </c>
      <c r="D832" s="286" t="s">
        <v>688</v>
      </c>
      <c r="E832" s="287">
        <v>240</v>
      </c>
      <c r="F832" s="290">
        <v>400</v>
      </c>
      <c r="G832" s="290">
        <v>400</v>
      </c>
    </row>
    <row r="833" spans="1:7" s="2" customFormat="1">
      <c r="A833" s="268" t="s">
        <v>56</v>
      </c>
      <c r="B833" s="285">
        <v>8</v>
      </c>
      <c r="C833" s="285">
        <v>1</v>
      </c>
      <c r="D833" s="286" t="s">
        <v>689</v>
      </c>
      <c r="E833" s="287"/>
      <c r="F833" s="288">
        <f>F834</f>
        <v>80</v>
      </c>
      <c r="G833" s="288">
        <f>G834</f>
        <v>80</v>
      </c>
    </row>
    <row r="834" spans="1:7" s="2" customFormat="1">
      <c r="A834" s="266" t="s">
        <v>27</v>
      </c>
      <c r="B834" s="285">
        <v>8</v>
      </c>
      <c r="C834" s="285">
        <v>1</v>
      </c>
      <c r="D834" s="286" t="s">
        <v>689</v>
      </c>
      <c r="E834" s="287">
        <v>600</v>
      </c>
      <c r="F834" s="288">
        <f>F835+F836</f>
        <v>80</v>
      </c>
      <c r="G834" s="288">
        <f>G835+G836</f>
        <v>80</v>
      </c>
    </row>
    <row r="835" spans="1:7" s="2" customFormat="1">
      <c r="A835" s="266" t="s">
        <v>26</v>
      </c>
      <c r="B835" s="285">
        <v>8</v>
      </c>
      <c r="C835" s="285">
        <v>1</v>
      </c>
      <c r="D835" s="286" t="s">
        <v>689</v>
      </c>
      <c r="E835" s="287">
        <v>610</v>
      </c>
      <c r="F835" s="290">
        <v>40</v>
      </c>
      <c r="G835" s="290">
        <v>40</v>
      </c>
    </row>
    <row r="836" spans="1:7" s="2" customFormat="1">
      <c r="A836" s="266" t="s">
        <v>41</v>
      </c>
      <c r="B836" s="285">
        <v>8</v>
      </c>
      <c r="C836" s="285">
        <v>1</v>
      </c>
      <c r="D836" s="286" t="s">
        <v>689</v>
      </c>
      <c r="E836" s="287">
        <v>620</v>
      </c>
      <c r="F836" s="290">
        <v>40</v>
      </c>
      <c r="G836" s="290">
        <v>40</v>
      </c>
    </row>
    <row r="837" spans="1:7" s="2" customFormat="1" ht="26.4">
      <c r="A837" s="275" t="s">
        <v>96</v>
      </c>
      <c r="B837" s="285">
        <v>8</v>
      </c>
      <c r="C837" s="285">
        <v>1</v>
      </c>
      <c r="D837" s="286" t="s">
        <v>401</v>
      </c>
      <c r="E837" s="287" t="s">
        <v>584</v>
      </c>
      <c r="F837" s="288">
        <f>F838</f>
        <v>6800</v>
      </c>
      <c r="G837" s="288">
        <f>G838</f>
        <v>7800</v>
      </c>
    </row>
    <row r="838" spans="1:7" s="2" customFormat="1" ht="26.4">
      <c r="A838" s="275" t="s">
        <v>402</v>
      </c>
      <c r="B838" s="285">
        <v>8</v>
      </c>
      <c r="C838" s="285">
        <v>1</v>
      </c>
      <c r="D838" s="286" t="s">
        <v>403</v>
      </c>
      <c r="E838" s="287" t="s">
        <v>584</v>
      </c>
      <c r="F838" s="288">
        <f>F839+F842+F845+F848</f>
        <v>6800</v>
      </c>
      <c r="G838" s="288">
        <f>G839+G842+G845+G848</f>
        <v>7800</v>
      </c>
    </row>
    <row r="839" spans="1:7" s="2" customFormat="1">
      <c r="A839" s="275" t="s">
        <v>180</v>
      </c>
      <c r="B839" s="285">
        <v>8</v>
      </c>
      <c r="C839" s="285">
        <v>1</v>
      </c>
      <c r="D839" s="286" t="s">
        <v>460</v>
      </c>
      <c r="E839" s="287" t="s">
        <v>584</v>
      </c>
      <c r="F839" s="288">
        <f>F840</f>
        <v>600</v>
      </c>
      <c r="G839" s="288">
        <f>G840</f>
        <v>600</v>
      </c>
    </row>
    <row r="840" spans="1:7" s="2" customFormat="1">
      <c r="A840" s="275" t="s">
        <v>524</v>
      </c>
      <c r="B840" s="285">
        <v>8</v>
      </c>
      <c r="C840" s="285">
        <v>1</v>
      </c>
      <c r="D840" s="286" t="s">
        <v>460</v>
      </c>
      <c r="E840" s="287" t="s">
        <v>20</v>
      </c>
      <c r="F840" s="288">
        <f>F841</f>
        <v>600</v>
      </c>
      <c r="G840" s="288">
        <f>G841</f>
        <v>600</v>
      </c>
    </row>
    <row r="841" spans="1:7" s="2" customFormat="1">
      <c r="A841" s="275" t="s">
        <v>36</v>
      </c>
      <c r="B841" s="285">
        <v>8</v>
      </c>
      <c r="C841" s="285">
        <v>1</v>
      </c>
      <c r="D841" s="286" t="s">
        <v>460</v>
      </c>
      <c r="E841" s="287" t="s">
        <v>19</v>
      </c>
      <c r="F841" s="290">
        <v>600</v>
      </c>
      <c r="G841" s="290">
        <v>600</v>
      </c>
    </row>
    <row r="842" spans="1:7" s="2" customFormat="1">
      <c r="A842" s="266" t="s">
        <v>64</v>
      </c>
      <c r="B842" s="285">
        <v>8</v>
      </c>
      <c r="C842" s="285">
        <v>1</v>
      </c>
      <c r="D842" s="286" t="s">
        <v>583</v>
      </c>
      <c r="E842" s="287"/>
      <c r="F842" s="288">
        <f>F843</f>
        <v>5000</v>
      </c>
      <c r="G842" s="288">
        <f>G843</f>
        <v>6000</v>
      </c>
    </row>
    <row r="843" spans="1:7" s="2" customFormat="1">
      <c r="A843" s="266" t="s">
        <v>27</v>
      </c>
      <c r="B843" s="285">
        <v>8</v>
      </c>
      <c r="C843" s="285">
        <v>1</v>
      </c>
      <c r="D843" s="286" t="s">
        <v>583</v>
      </c>
      <c r="E843" s="287">
        <v>600</v>
      </c>
      <c r="F843" s="288">
        <f>F844</f>
        <v>5000</v>
      </c>
      <c r="G843" s="288">
        <f>G844</f>
        <v>6000</v>
      </c>
    </row>
    <row r="844" spans="1:7" s="2" customFormat="1">
      <c r="A844" s="266" t="s">
        <v>26</v>
      </c>
      <c r="B844" s="285">
        <v>8</v>
      </c>
      <c r="C844" s="285">
        <v>1</v>
      </c>
      <c r="D844" s="286" t="s">
        <v>583</v>
      </c>
      <c r="E844" s="287">
        <v>610</v>
      </c>
      <c r="F844" s="290">
        <v>5000</v>
      </c>
      <c r="G844" s="290">
        <v>6000</v>
      </c>
    </row>
    <row r="845" spans="1:7" s="2" customFormat="1">
      <c r="A845" s="275" t="s">
        <v>35</v>
      </c>
      <c r="B845" s="285">
        <v>8</v>
      </c>
      <c r="C845" s="285">
        <v>1</v>
      </c>
      <c r="D845" s="286" t="s">
        <v>561</v>
      </c>
      <c r="E845" s="287" t="s">
        <v>584</v>
      </c>
      <c r="F845" s="288">
        <f>F846</f>
        <v>100</v>
      </c>
      <c r="G845" s="288">
        <f>G846</f>
        <v>100</v>
      </c>
    </row>
    <row r="846" spans="1:7" s="2" customFormat="1">
      <c r="A846" s="275" t="s">
        <v>27</v>
      </c>
      <c r="B846" s="285">
        <v>8</v>
      </c>
      <c r="C846" s="285">
        <v>1</v>
      </c>
      <c r="D846" s="286" t="s">
        <v>561</v>
      </c>
      <c r="E846" s="287" t="s">
        <v>5</v>
      </c>
      <c r="F846" s="288">
        <f>F847</f>
        <v>100</v>
      </c>
      <c r="G846" s="288">
        <f>G847</f>
        <v>100</v>
      </c>
    </row>
    <row r="847" spans="1:7" s="2" customFormat="1">
      <c r="A847" s="275" t="s">
        <v>26</v>
      </c>
      <c r="B847" s="285">
        <v>8</v>
      </c>
      <c r="C847" s="285">
        <v>1</v>
      </c>
      <c r="D847" s="286" t="s">
        <v>561</v>
      </c>
      <c r="E847" s="287" t="s">
        <v>6</v>
      </c>
      <c r="F847" s="290">
        <v>100</v>
      </c>
      <c r="G847" s="290">
        <v>100</v>
      </c>
    </row>
    <row r="848" spans="1:7" s="2" customFormat="1">
      <c r="A848" s="275" t="s">
        <v>56</v>
      </c>
      <c r="B848" s="285">
        <v>8</v>
      </c>
      <c r="C848" s="285">
        <v>1</v>
      </c>
      <c r="D848" s="286" t="s">
        <v>461</v>
      </c>
      <c r="E848" s="287" t="s">
        <v>584</v>
      </c>
      <c r="F848" s="288">
        <f>F849</f>
        <v>1100</v>
      </c>
      <c r="G848" s="288">
        <f>G849</f>
        <v>1100</v>
      </c>
    </row>
    <row r="849" spans="1:7" s="2" customFormat="1">
      <c r="A849" s="275" t="s">
        <v>27</v>
      </c>
      <c r="B849" s="285">
        <v>8</v>
      </c>
      <c r="C849" s="285">
        <v>1</v>
      </c>
      <c r="D849" s="286" t="s">
        <v>461</v>
      </c>
      <c r="E849" s="287" t="s">
        <v>5</v>
      </c>
      <c r="F849" s="288">
        <f>F850</f>
        <v>1100</v>
      </c>
      <c r="G849" s="288">
        <f>G850</f>
        <v>1100</v>
      </c>
    </row>
    <row r="850" spans="1:7" s="2" customFormat="1">
      <c r="A850" s="275" t="s">
        <v>26</v>
      </c>
      <c r="B850" s="285">
        <v>8</v>
      </c>
      <c r="C850" s="285">
        <v>1</v>
      </c>
      <c r="D850" s="286" t="s">
        <v>461</v>
      </c>
      <c r="E850" s="287" t="s">
        <v>6</v>
      </c>
      <c r="F850" s="290">
        <v>1100</v>
      </c>
      <c r="G850" s="290">
        <v>1100</v>
      </c>
    </row>
    <row r="851" spans="1:7" s="2" customFormat="1">
      <c r="A851" s="275" t="s">
        <v>58</v>
      </c>
      <c r="B851" s="285">
        <v>8</v>
      </c>
      <c r="C851" s="285">
        <v>1</v>
      </c>
      <c r="D851" s="286" t="s">
        <v>229</v>
      </c>
      <c r="E851" s="287" t="s">
        <v>584</v>
      </c>
      <c r="F851" s="288">
        <f t="shared" ref="F851:G855" si="59">F852</f>
        <v>300</v>
      </c>
      <c r="G851" s="288">
        <f t="shared" si="59"/>
        <v>300</v>
      </c>
    </row>
    <row r="852" spans="1:7" s="2" customFormat="1">
      <c r="A852" s="275" t="s">
        <v>57</v>
      </c>
      <c r="B852" s="285">
        <v>8</v>
      </c>
      <c r="C852" s="285">
        <v>1</v>
      </c>
      <c r="D852" s="286" t="s">
        <v>294</v>
      </c>
      <c r="E852" s="287" t="s">
        <v>584</v>
      </c>
      <c r="F852" s="288">
        <f t="shared" si="59"/>
        <v>300</v>
      </c>
      <c r="G852" s="288">
        <f t="shared" si="59"/>
        <v>300</v>
      </c>
    </row>
    <row r="853" spans="1:7" s="2" customFormat="1" ht="26.4">
      <c r="A853" s="275" t="s">
        <v>381</v>
      </c>
      <c r="B853" s="285">
        <v>8</v>
      </c>
      <c r="C853" s="285">
        <v>1</v>
      </c>
      <c r="D853" s="286" t="s">
        <v>382</v>
      </c>
      <c r="E853" s="287" t="s">
        <v>584</v>
      </c>
      <c r="F853" s="288">
        <f t="shared" si="59"/>
        <v>300</v>
      </c>
      <c r="G853" s="288">
        <f t="shared" si="59"/>
        <v>300</v>
      </c>
    </row>
    <row r="854" spans="1:7" s="2" customFormat="1">
      <c r="A854" s="275" t="s">
        <v>55</v>
      </c>
      <c r="B854" s="285">
        <v>8</v>
      </c>
      <c r="C854" s="285">
        <v>1</v>
      </c>
      <c r="D854" s="286" t="s">
        <v>383</v>
      </c>
      <c r="E854" s="287" t="s">
        <v>584</v>
      </c>
      <c r="F854" s="288">
        <f t="shared" si="59"/>
        <v>300</v>
      </c>
      <c r="G854" s="288">
        <f t="shared" si="59"/>
        <v>300</v>
      </c>
    </row>
    <row r="855" spans="1:7" s="2" customFormat="1">
      <c r="A855" s="275" t="s">
        <v>27</v>
      </c>
      <c r="B855" s="285">
        <v>8</v>
      </c>
      <c r="C855" s="285">
        <v>1</v>
      </c>
      <c r="D855" s="286" t="s">
        <v>383</v>
      </c>
      <c r="E855" s="287" t="s">
        <v>5</v>
      </c>
      <c r="F855" s="288">
        <f t="shared" si="59"/>
        <v>300</v>
      </c>
      <c r="G855" s="288">
        <f t="shared" si="59"/>
        <v>300</v>
      </c>
    </row>
    <row r="856" spans="1:7" s="2" customFormat="1">
      <c r="A856" s="275" t="s">
        <v>26</v>
      </c>
      <c r="B856" s="285">
        <v>8</v>
      </c>
      <c r="C856" s="285">
        <v>1</v>
      </c>
      <c r="D856" s="286" t="s">
        <v>383</v>
      </c>
      <c r="E856" s="287" t="s">
        <v>6</v>
      </c>
      <c r="F856" s="290">
        <v>300</v>
      </c>
      <c r="G856" s="290">
        <v>300</v>
      </c>
    </row>
    <row r="857" spans="1:7" s="2" customFormat="1">
      <c r="A857" s="274" t="s">
        <v>104</v>
      </c>
      <c r="B857" s="281">
        <v>8</v>
      </c>
      <c r="C857" s="281">
        <v>4</v>
      </c>
      <c r="D857" s="282" t="s">
        <v>584</v>
      </c>
      <c r="E857" s="283" t="s">
        <v>584</v>
      </c>
      <c r="F857" s="284">
        <f>F858+F871</f>
        <v>4980.3</v>
      </c>
      <c r="G857" s="284">
        <f>G858+G871</f>
        <v>4980.3</v>
      </c>
    </row>
    <row r="858" spans="1:7" s="2" customFormat="1">
      <c r="A858" s="275" t="s">
        <v>94</v>
      </c>
      <c r="B858" s="285">
        <v>8</v>
      </c>
      <c r="C858" s="285">
        <v>4</v>
      </c>
      <c r="D858" s="286" t="s">
        <v>400</v>
      </c>
      <c r="E858" s="287" t="s">
        <v>584</v>
      </c>
      <c r="F858" s="288">
        <f>F859</f>
        <v>4940.3</v>
      </c>
      <c r="G858" s="288">
        <f>G859</f>
        <v>4940.3</v>
      </c>
    </row>
    <row r="859" spans="1:7" s="2" customFormat="1">
      <c r="A859" s="275" t="s">
        <v>49</v>
      </c>
      <c r="B859" s="285">
        <v>8</v>
      </c>
      <c r="C859" s="285">
        <v>4</v>
      </c>
      <c r="D859" s="286" t="s">
        <v>434</v>
      </c>
      <c r="E859" s="287" t="s">
        <v>584</v>
      </c>
      <c r="F859" s="288">
        <f>F860</f>
        <v>4940.3</v>
      </c>
      <c r="G859" s="288">
        <f>G860</f>
        <v>4940.3</v>
      </c>
    </row>
    <row r="860" spans="1:7" s="2" customFormat="1" ht="26.4">
      <c r="A860" s="275" t="s">
        <v>435</v>
      </c>
      <c r="B860" s="285">
        <v>8</v>
      </c>
      <c r="C860" s="285">
        <v>4</v>
      </c>
      <c r="D860" s="286" t="s">
        <v>436</v>
      </c>
      <c r="E860" s="287" t="s">
        <v>584</v>
      </c>
      <c r="F860" s="288">
        <f>F861+F864</f>
        <v>4940.3</v>
      </c>
      <c r="G860" s="288">
        <f>G861+G864</f>
        <v>4940.3</v>
      </c>
    </row>
    <row r="861" spans="1:7" s="2" customFormat="1" ht="26.4">
      <c r="A861" s="275" t="s">
        <v>137</v>
      </c>
      <c r="B861" s="285">
        <v>8</v>
      </c>
      <c r="C861" s="285">
        <v>4</v>
      </c>
      <c r="D861" s="286" t="s">
        <v>462</v>
      </c>
      <c r="E861" s="287" t="s">
        <v>584</v>
      </c>
      <c r="F861" s="288">
        <f>F862</f>
        <v>210</v>
      </c>
      <c r="G861" s="288">
        <f>G862</f>
        <v>210</v>
      </c>
    </row>
    <row r="862" spans="1:7" s="2" customFormat="1">
      <c r="A862" s="275" t="s">
        <v>524</v>
      </c>
      <c r="B862" s="285">
        <v>8</v>
      </c>
      <c r="C862" s="285">
        <v>4</v>
      </c>
      <c r="D862" s="286" t="s">
        <v>462</v>
      </c>
      <c r="E862" s="287" t="s">
        <v>20</v>
      </c>
      <c r="F862" s="288">
        <f>F863</f>
        <v>210</v>
      </c>
      <c r="G862" s="288">
        <f>G863</f>
        <v>210</v>
      </c>
    </row>
    <row r="863" spans="1:7" s="2" customFormat="1">
      <c r="A863" s="275" t="s">
        <v>36</v>
      </c>
      <c r="B863" s="285">
        <v>8</v>
      </c>
      <c r="C863" s="285">
        <v>4</v>
      </c>
      <c r="D863" s="286" t="s">
        <v>462</v>
      </c>
      <c r="E863" s="287" t="s">
        <v>19</v>
      </c>
      <c r="F863" s="290">
        <v>210</v>
      </c>
      <c r="G863" s="290">
        <v>210</v>
      </c>
    </row>
    <row r="864" spans="1:7" s="2" customFormat="1">
      <c r="A864" s="275" t="s">
        <v>103</v>
      </c>
      <c r="B864" s="285">
        <v>8</v>
      </c>
      <c r="C864" s="285">
        <v>4</v>
      </c>
      <c r="D864" s="286" t="s">
        <v>463</v>
      </c>
      <c r="E864" s="287" t="s">
        <v>584</v>
      </c>
      <c r="F864" s="288">
        <f>F865+F867+F869</f>
        <v>4730.3</v>
      </c>
      <c r="G864" s="288">
        <f>G865+G867+G869</f>
        <v>4730.3</v>
      </c>
    </row>
    <row r="865" spans="1:7" s="2" customFormat="1" ht="26.4">
      <c r="A865" s="275" t="s">
        <v>34</v>
      </c>
      <c r="B865" s="285">
        <v>8</v>
      </c>
      <c r="C865" s="285">
        <v>4</v>
      </c>
      <c r="D865" s="286" t="s">
        <v>463</v>
      </c>
      <c r="E865" s="287" t="s">
        <v>33</v>
      </c>
      <c r="F865" s="288">
        <f>F866</f>
        <v>4440.3</v>
      </c>
      <c r="G865" s="288">
        <f>G866</f>
        <v>4440.3</v>
      </c>
    </row>
    <row r="866" spans="1:7" s="2" customFormat="1">
      <c r="A866" s="275" t="s">
        <v>32</v>
      </c>
      <c r="B866" s="285">
        <v>8</v>
      </c>
      <c r="C866" s="285">
        <v>4</v>
      </c>
      <c r="D866" s="286" t="s">
        <v>463</v>
      </c>
      <c r="E866" s="287" t="s">
        <v>31</v>
      </c>
      <c r="F866" s="290">
        <v>4440.3</v>
      </c>
      <c r="G866" s="290">
        <v>4440.3</v>
      </c>
    </row>
    <row r="867" spans="1:7" s="2" customFormat="1">
      <c r="A867" s="275" t="s">
        <v>524</v>
      </c>
      <c r="B867" s="285">
        <v>8</v>
      </c>
      <c r="C867" s="285">
        <v>4</v>
      </c>
      <c r="D867" s="286" t="s">
        <v>463</v>
      </c>
      <c r="E867" s="287" t="s">
        <v>20</v>
      </c>
      <c r="F867" s="288">
        <f>F868</f>
        <v>265</v>
      </c>
      <c r="G867" s="288">
        <f>G868</f>
        <v>265</v>
      </c>
    </row>
    <row r="868" spans="1:7" s="2" customFormat="1">
      <c r="A868" s="275" t="s">
        <v>36</v>
      </c>
      <c r="B868" s="285">
        <v>8</v>
      </c>
      <c r="C868" s="285">
        <v>4</v>
      </c>
      <c r="D868" s="286" t="s">
        <v>463</v>
      </c>
      <c r="E868" s="287" t="s">
        <v>19</v>
      </c>
      <c r="F868" s="290">
        <v>265</v>
      </c>
      <c r="G868" s="290">
        <v>265</v>
      </c>
    </row>
    <row r="869" spans="1:7" s="2" customFormat="1">
      <c r="A869" s="275" t="s">
        <v>30</v>
      </c>
      <c r="B869" s="285">
        <v>8</v>
      </c>
      <c r="C869" s="285">
        <v>4</v>
      </c>
      <c r="D869" s="286" t="s">
        <v>463</v>
      </c>
      <c r="E869" s="287" t="s">
        <v>4</v>
      </c>
      <c r="F869" s="288">
        <f>F870</f>
        <v>25</v>
      </c>
      <c r="G869" s="288">
        <f>G870</f>
        <v>25</v>
      </c>
    </row>
    <row r="870" spans="1:7" s="2" customFormat="1">
      <c r="A870" s="275" t="s">
        <v>29</v>
      </c>
      <c r="B870" s="285">
        <v>8</v>
      </c>
      <c r="C870" s="285">
        <v>4</v>
      </c>
      <c r="D870" s="286" t="s">
        <v>463</v>
      </c>
      <c r="E870" s="287" t="s">
        <v>28</v>
      </c>
      <c r="F870" s="290">
        <v>25</v>
      </c>
      <c r="G870" s="290">
        <v>25</v>
      </c>
    </row>
    <row r="871" spans="1:7" s="2" customFormat="1">
      <c r="A871" s="275" t="s">
        <v>58</v>
      </c>
      <c r="B871" s="285">
        <v>8</v>
      </c>
      <c r="C871" s="285">
        <v>4</v>
      </c>
      <c r="D871" s="286" t="s">
        <v>229</v>
      </c>
      <c r="E871" s="287" t="s">
        <v>584</v>
      </c>
      <c r="F871" s="288">
        <f>F872+F877</f>
        <v>40</v>
      </c>
      <c r="G871" s="288">
        <f>G872+G877</f>
        <v>40</v>
      </c>
    </row>
    <row r="872" spans="1:7" s="2" customFormat="1">
      <c r="A872" s="266" t="s">
        <v>57</v>
      </c>
      <c r="B872" s="285">
        <v>8</v>
      </c>
      <c r="C872" s="285">
        <v>4</v>
      </c>
      <c r="D872" s="286" t="s">
        <v>294</v>
      </c>
      <c r="E872" s="287"/>
      <c r="F872" s="288">
        <f t="shared" ref="F872:G875" si="60">F873</f>
        <v>20</v>
      </c>
      <c r="G872" s="288">
        <f t="shared" si="60"/>
        <v>20</v>
      </c>
    </row>
    <row r="873" spans="1:7" s="2" customFormat="1">
      <c r="A873" s="268" t="s">
        <v>426</v>
      </c>
      <c r="B873" s="285">
        <v>8</v>
      </c>
      <c r="C873" s="285">
        <v>4</v>
      </c>
      <c r="D873" s="286" t="s">
        <v>427</v>
      </c>
      <c r="E873" s="287"/>
      <c r="F873" s="288">
        <f t="shared" si="60"/>
        <v>20</v>
      </c>
      <c r="G873" s="288">
        <f t="shared" si="60"/>
        <v>20</v>
      </c>
    </row>
    <row r="874" spans="1:7" s="2" customFormat="1">
      <c r="A874" s="268" t="s">
        <v>56</v>
      </c>
      <c r="B874" s="285">
        <v>8</v>
      </c>
      <c r="C874" s="285">
        <v>4</v>
      </c>
      <c r="D874" s="286" t="s">
        <v>428</v>
      </c>
      <c r="E874" s="287"/>
      <c r="F874" s="288">
        <f t="shared" si="60"/>
        <v>20</v>
      </c>
      <c r="G874" s="288">
        <f t="shared" si="60"/>
        <v>20</v>
      </c>
    </row>
    <row r="875" spans="1:7" s="2" customFormat="1">
      <c r="A875" s="266" t="s">
        <v>524</v>
      </c>
      <c r="B875" s="285">
        <v>8</v>
      </c>
      <c r="C875" s="285">
        <v>4</v>
      </c>
      <c r="D875" s="286" t="s">
        <v>428</v>
      </c>
      <c r="E875" s="287">
        <v>200</v>
      </c>
      <c r="F875" s="288">
        <f t="shared" si="60"/>
        <v>20</v>
      </c>
      <c r="G875" s="288">
        <f t="shared" si="60"/>
        <v>20</v>
      </c>
    </row>
    <row r="876" spans="1:7" s="2" customFormat="1">
      <c r="A876" s="266" t="s">
        <v>36</v>
      </c>
      <c r="B876" s="285">
        <v>8</v>
      </c>
      <c r="C876" s="285">
        <v>4</v>
      </c>
      <c r="D876" s="286" t="s">
        <v>428</v>
      </c>
      <c r="E876" s="287">
        <v>240</v>
      </c>
      <c r="F876" s="290">
        <v>20</v>
      </c>
      <c r="G876" s="290">
        <v>20</v>
      </c>
    </row>
    <row r="877" spans="1:7" s="2" customFormat="1">
      <c r="A877" s="275" t="s">
        <v>52</v>
      </c>
      <c r="B877" s="285">
        <v>8</v>
      </c>
      <c r="C877" s="285">
        <v>4</v>
      </c>
      <c r="D877" s="286" t="s">
        <v>464</v>
      </c>
      <c r="E877" s="287" t="s">
        <v>584</v>
      </c>
      <c r="F877" s="288">
        <f t="shared" ref="F877:G880" si="61">F878</f>
        <v>20</v>
      </c>
      <c r="G877" s="288">
        <f t="shared" si="61"/>
        <v>20</v>
      </c>
    </row>
    <row r="878" spans="1:7" s="2" customFormat="1" ht="26.4">
      <c r="A878" s="275" t="s">
        <v>465</v>
      </c>
      <c r="B878" s="285">
        <v>8</v>
      </c>
      <c r="C878" s="285">
        <v>4</v>
      </c>
      <c r="D878" s="286" t="s">
        <v>466</v>
      </c>
      <c r="E878" s="287" t="s">
        <v>584</v>
      </c>
      <c r="F878" s="288">
        <f t="shared" si="61"/>
        <v>20</v>
      </c>
      <c r="G878" s="288">
        <f t="shared" si="61"/>
        <v>20</v>
      </c>
    </row>
    <row r="879" spans="1:7" s="2" customFormat="1">
      <c r="A879" s="275" t="s">
        <v>105</v>
      </c>
      <c r="B879" s="285">
        <v>8</v>
      </c>
      <c r="C879" s="285">
        <v>4</v>
      </c>
      <c r="D879" s="286" t="s">
        <v>467</v>
      </c>
      <c r="E879" s="287" t="s">
        <v>584</v>
      </c>
      <c r="F879" s="288">
        <f t="shared" si="61"/>
        <v>20</v>
      </c>
      <c r="G879" s="288">
        <f t="shared" si="61"/>
        <v>20</v>
      </c>
    </row>
    <row r="880" spans="1:7" s="2" customFormat="1">
      <c r="A880" s="275" t="s">
        <v>524</v>
      </c>
      <c r="B880" s="285">
        <v>8</v>
      </c>
      <c r="C880" s="285">
        <v>4</v>
      </c>
      <c r="D880" s="286" t="s">
        <v>467</v>
      </c>
      <c r="E880" s="287" t="s">
        <v>20</v>
      </c>
      <c r="F880" s="288">
        <f t="shared" si="61"/>
        <v>20</v>
      </c>
      <c r="G880" s="288">
        <f t="shared" si="61"/>
        <v>20</v>
      </c>
    </row>
    <row r="881" spans="1:7" s="2" customFormat="1">
      <c r="A881" s="275" t="s">
        <v>36</v>
      </c>
      <c r="B881" s="285">
        <v>8</v>
      </c>
      <c r="C881" s="285">
        <v>4</v>
      </c>
      <c r="D881" s="286" t="s">
        <v>467</v>
      </c>
      <c r="E881" s="287" t="s">
        <v>19</v>
      </c>
      <c r="F881" s="290">
        <v>20</v>
      </c>
      <c r="G881" s="290">
        <v>20</v>
      </c>
    </row>
    <row r="882" spans="1:7" s="2" customFormat="1">
      <c r="A882" s="273" t="s">
        <v>25</v>
      </c>
      <c r="B882" s="277">
        <v>10</v>
      </c>
      <c r="C882" s="277">
        <v>0</v>
      </c>
      <c r="D882" s="278" t="s">
        <v>584</v>
      </c>
      <c r="E882" s="279" t="s">
        <v>584</v>
      </c>
      <c r="F882" s="280">
        <f>F883+F890+F944</f>
        <v>133498.59999999998</v>
      </c>
      <c r="G882" s="280">
        <f>G883+G890+G944</f>
        <v>148180</v>
      </c>
    </row>
    <row r="883" spans="1:7" s="2" customFormat="1">
      <c r="A883" s="274" t="s">
        <v>166</v>
      </c>
      <c r="B883" s="281">
        <v>10</v>
      </c>
      <c r="C883" s="281">
        <v>1</v>
      </c>
      <c r="D883" s="282" t="s">
        <v>584</v>
      </c>
      <c r="E883" s="283" t="s">
        <v>584</v>
      </c>
      <c r="F883" s="284">
        <f t="shared" ref="F883:G888" si="62">F884</f>
        <v>7000</v>
      </c>
      <c r="G883" s="284">
        <f t="shared" si="62"/>
        <v>7000</v>
      </c>
    </row>
    <row r="884" spans="1:7" s="2" customFormat="1">
      <c r="A884" s="275" t="s">
        <v>47</v>
      </c>
      <c r="B884" s="285">
        <v>10</v>
      </c>
      <c r="C884" s="285">
        <v>1</v>
      </c>
      <c r="D884" s="286" t="s">
        <v>206</v>
      </c>
      <c r="E884" s="287" t="s">
        <v>584</v>
      </c>
      <c r="F884" s="288">
        <f t="shared" si="62"/>
        <v>7000</v>
      </c>
      <c r="G884" s="288">
        <f t="shared" si="62"/>
        <v>7000</v>
      </c>
    </row>
    <row r="885" spans="1:7" s="2" customFormat="1">
      <c r="A885" s="275" t="s">
        <v>46</v>
      </c>
      <c r="B885" s="285">
        <v>10</v>
      </c>
      <c r="C885" s="285">
        <v>1</v>
      </c>
      <c r="D885" s="286" t="s">
        <v>207</v>
      </c>
      <c r="E885" s="287" t="s">
        <v>584</v>
      </c>
      <c r="F885" s="288">
        <f t="shared" si="62"/>
        <v>7000</v>
      </c>
      <c r="G885" s="288">
        <f t="shared" si="62"/>
        <v>7000</v>
      </c>
    </row>
    <row r="886" spans="1:7" s="2" customFormat="1">
      <c r="A886" s="275" t="s">
        <v>208</v>
      </c>
      <c r="B886" s="285">
        <v>10</v>
      </c>
      <c r="C886" s="285">
        <v>1</v>
      </c>
      <c r="D886" s="286" t="s">
        <v>209</v>
      </c>
      <c r="E886" s="287" t="s">
        <v>584</v>
      </c>
      <c r="F886" s="288">
        <f t="shared" si="62"/>
        <v>7000</v>
      </c>
      <c r="G886" s="288">
        <f t="shared" si="62"/>
        <v>7000</v>
      </c>
    </row>
    <row r="887" spans="1:7" s="2" customFormat="1">
      <c r="A887" s="275" t="s">
        <v>167</v>
      </c>
      <c r="B887" s="285">
        <v>10</v>
      </c>
      <c r="C887" s="285">
        <v>1</v>
      </c>
      <c r="D887" s="286" t="s">
        <v>468</v>
      </c>
      <c r="E887" s="287" t="s">
        <v>584</v>
      </c>
      <c r="F887" s="288">
        <f t="shared" si="62"/>
        <v>7000</v>
      </c>
      <c r="G887" s="288">
        <f t="shared" si="62"/>
        <v>7000</v>
      </c>
    </row>
    <row r="888" spans="1:7" s="2" customFormat="1">
      <c r="A888" s="275" t="s">
        <v>18</v>
      </c>
      <c r="B888" s="285">
        <v>10</v>
      </c>
      <c r="C888" s="285">
        <v>1</v>
      </c>
      <c r="D888" s="286" t="s">
        <v>468</v>
      </c>
      <c r="E888" s="287" t="s">
        <v>17</v>
      </c>
      <c r="F888" s="288">
        <f t="shared" si="62"/>
        <v>7000</v>
      </c>
      <c r="G888" s="288">
        <f t="shared" si="62"/>
        <v>7000</v>
      </c>
    </row>
    <row r="889" spans="1:7" s="2" customFormat="1">
      <c r="A889" s="275" t="s">
        <v>133</v>
      </c>
      <c r="B889" s="285">
        <v>10</v>
      </c>
      <c r="C889" s="285">
        <v>1</v>
      </c>
      <c r="D889" s="286" t="s">
        <v>468</v>
      </c>
      <c r="E889" s="287" t="s">
        <v>134</v>
      </c>
      <c r="F889" s="290">
        <v>7000</v>
      </c>
      <c r="G889" s="290">
        <v>7000</v>
      </c>
    </row>
    <row r="890" spans="1:7" s="2" customFormat="1">
      <c r="A890" s="274" t="s">
        <v>131</v>
      </c>
      <c r="B890" s="281">
        <v>10</v>
      </c>
      <c r="C890" s="281">
        <v>3</v>
      </c>
      <c r="D890" s="282" t="s">
        <v>584</v>
      </c>
      <c r="E890" s="283" t="s">
        <v>584</v>
      </c>
      <c r="F890" s="284">
        <f>F891+F902+F931+F940</f>
        <v>79887.599999999991</v>
      </c>
      <c r="G890" s="284">
        <f>G891+G902+G931+G940</f>
        <v>85778</v>
      </c>
    </row>
    <row r="891" spans="1:7" s="2" customFormat="1">
      <c r="A891" s="275" t="s">
        <v>949</v>
      </c>
      <c r="B891" s="285">
        <v>10</v>
      </c>
      <c r="C891" s="285">
        <v>3</v>
      </c>
      <c r="D891" s="286" t="s">
        <v>469</v>
      </c>
      <c r="E891" s="287" t="s">
        <v>584</v>
      </c>
      <c r="F891" s="288">
        <f>F892+F897</f>
        <v>5532.7</v>
      </c>
      <c r="G891" s="288">
        <f>G892+G897</f>
        <v>4444</v>
      </c>
    </row>
    <row r="892" spans="1:7" s="2" customFormat="1">
      <c r="A892" s="266" t="s">
        <v>658</v>
      </c>
      <c r="B892" s="285">
        <v>10</v>
      </c>
      <c r="C892" s="285">
        <v>3</v>
      </c>
      <c r="D892" s="286" t="s">
        <v>649</v>
      </c>
      <c r="E892" s="287"/>
      <c r="F892" s="288">
        <f t="shared" ref="F892:G895" si="63">F893</f>
        <v>8</v>
      </c>
      <c r="G892" s="288">
        <f t="shared" si="63"/>
        <v>8</v>
      </c>
    </row>
    <row r="893" spans="1:7" s="2" customFormat="1" ht="52.8">
      <c r="A893" s="266" t="s">
        <v>659</v>
      </c>
      <c r="B893" s="285">
        <v>10</v>
      </c>
      <c r="C893" s="285">
        <v>3</v>
      </c>
      <c r="D893" s="286" t="s">
        <v>655</v>
      </c>
      <c r="E893" s="287"/>
      <c r="F893" s="288">
        <f t="shared" si="63"/>
        <v>8</v>
      </c>
      <c r="G893" s="288">
        <f t="shared" si="63"/>
        <v>8</v>
      </c>
    </row>
    <row r="894" spans="1:7" s="2" customFormat="1" ht="26.4">
      <c r="A894" s="266" t="s">
        <v>657</v>
      </c>
      <c r="B894" s="285">
        <v>10</v>
      </c>
      <c r="C894" s="285">
        <v>3</v>
      </c>
      <c r="D894" s="286" t="s">
        <v>656</v>
      </c>
      <c r="E894" s="287"/>
      <c r="F894" s="288">
        <f t="shared" si="63"/>
        <v>8</v>
      </c>
      <c r="G894" s="288">
        <f t="shared" si="63"/>
        <v>8</v>
      </c>
    </row>
    <row r="895" spans="1:7" s="2" customFormat="1">
      <c r="A895" s="266" t="s">
        <v>18</v>
      </c>
      <c r="B895" s="285">
        <v>10</v>
      </c>
      <c r="C895" s="285">
        <v>3</v>
      </c>
      <c r="D895" s="286" t="s">
        <v>656</v>
      </c>
      <c r="E895" s="287">
        <v>300</v>
      </c>
      <c r="F895" s="288">
        <f t="shared" si="63"/>
        <v>8</v>
      </c>
      <c r="G895" s="288">
        <f t="shared" si="63"/>
        <v>8</v>
      </c>
    </row>
    <row r="896" spans="1:7" s="2" customFormat="1">
      <c r="A896" s="266" t="s">
        <v>16</v>
      </c>
      <c r="B896" s="285">
        <v>10</v>
      </c>
      <c r="C896" s="285">
        <v>3</v>
      </c>
      <c r="D896" s="286" t="s">
        <v>656</v>
      </c>
      <c r="E896" s="287">
        <v>320</v>
      </c>
      <c r="F896" s="290">
        <v>8</v>
      </c>
      <c r="G896" s="290">
        <v>8</v>
      </c>
    </row>
    <row r="897" spans="1:7" s="2" customFormat="1">
      <c r="A897" s="275" t="s">
        <v>139</v>
      </c>
      <c r="B897" s="285">
        <v>10</v>
      </c>
      <c r="C897" s="285">
        <v>3</v>
      </c>
      <c r="D897" s="286" t="s">
        <v>470</v>
      </c>
      <c r="E897" s="287" t="s">
        <v>584</v>
      </c>
      <c r="F897" s="288">
        <f t="shared" ref="F897:G900" si="64">F898</f>
        <v>5524.7</v>
      </c>
      <c r="G897" s="288">
        <f t="shared" si="64"/>
        <v>4436</v>
      </c>
    </row>
    <row r="898" spans="1:7" s="2" customFormat="1" ht="39.6">
      <c r="A898" s="275" t="s">
        <v>471</v>
      </c>
      <c r="B898" s="285">
        <v>10</v>
      </c>
      <c r="C898" s="285">
        <v>3</v>
      </c>
      <c r="D898" s="286" t="s">
        <v>472</v>
      </c>
      <c r="E898" s="287" t="s">
        <v>584</v>
      </c>
      <c r="F898" s="288">
        <f t="shared" si="64"/>
        <v>5524.7</v>
      </c>
      <c r="G898" s="288">
        <f t="shared" si="64"/>
        <v>4436</v>
      </c>
    </row>
    <row r="899" spans="1:7" s="2" customFormat="1">
      <c r="A899" s="275" t="s">
        <v>140</v>
      </c>
      <c r="B899" s="285">
        <v>10</v>
      </c>
      <c r="C899" s="285">
        <v>3</v>
      </c>
      <c r="D899" s="286" t="s">
        <v>473</v>
      </c>
      <c r="E899" s="287" t="s">
        <v>584</v>
      </c>
      <c r="F899" s="288">
        <f t="shared" si="64"/>
        <v>5524.7</v>
      </c>
      <c r="G899" s="288">
        <f t="shared" si="64"/>
        <v>4436</v>
      </c>
    </row>
    <row r="900" spans="1:7" s="2" customFormat="1">
      <c r="A900" s="275" t="s">
        <v>18</v>
      </c>
      <c r="B900" s="285">
        <v>10</v>
      </c>
      <c r="C900" s="285">
        <v>3</v>
      </c>
      <c r="D900" s="286" t="s">
        <v>473</v>
      </c>
      <c r="E900" s="287" t="s">
        <v>17</v>
      </c>
      <c r="F900" s="288">
        <f t="shared" si="64"/>
        <v>5524.7</v>
      </c>
      <c r="G900" s="288">
        <f t="shared" si="64"/>
        <v>4436</v>
      </c>
    </row>
    <row r="901" spans="1:7" s="2" customFormat="1">
      <c r="A901" s="275" t="s">
        <v>16</v>
      </c>
      <c r="B901" s="285">
        <v>10</v>
      </c>
      <c r="C901" s="285">
        <v>3</v>
      </c>
      <c r="D901" s="286" t="s">
        <v>473</v>
      </c>
      <c r="E901" s="287" t="s">
        <v>15</v>
      </c>
      <c r="F901" s="290">
        <v>5524.7</v>
      </c>
      <c r="G901" s="290">
        <v>4436</v>
      </c>
    </row>
    <row r="902" spans="1:7" s="13" customFormat="1" ht="26.4">
      <c r="A902" s="275" t="s">
        <v>44</v>
      </c>
      <c r="B902" s="285">
        <v>10</v>
      </c>
      <c r="C902" s="285">
        <v>3</v>
      </c>
      <c r="D902" s="286" t="s">
        <v>191</v>
      </c>
      <c r="E902" s="287" t="s">
        <v>584</v>
      </c>
      <c r="F902" s="288">
        <f>F903+F922</f>
        <v>69153</v>
      </c>
      <c r="G902" s="288">
        <f>G903+G922</f>
        <v>72210</v>
      </c>
    </row>
    <row r="903" spans="1:7" s="2" customFormat="1" ht="26.4">
      <c r="A903" s="275" t="s">
        <v>106</v>
      </c>
      <c r="B903" s="285">
        <v>10</v>
      </c>
      <c r="C903" s="285">
        <v>3</v>
      </c>
      <c r="D903" s="286" t="s">
        <v>196</v>
      </c>
      <c r="E903" s="287" t="s">
        <v>584</v>
      </c>
      <c r="F903" s="288">
        <f>F904+F910+F916</f>
        <v>54407</v>
      </c>
      <c r="G903" s="288">
        <f>G904+G910+G916</f>
        <v>56877</v>
      </c>
    </row>
    <row r="904" spans="1:7" s="2" customFormat="1" ht="52.8">
      <c r="A904" s="275" t="s">
        <v>510</v>
      </c>
      <c r="B904" s="285">
        <v>10</v>
      </c>
      <c r="C904" s="285">
        <v>3</v>
      </c>
      <c r="D904" s="286" t="s">
        <v>509</v>
      </c>
      <c r="E904" s="287" t="s">
        <v>584</v>
      </c>
      <c r="F904" s="288">
        <f>F905</f>
        <v>53667</v>
      </c>
      <c r="G904" s="288">
        <f>G905</f>
        <v>56137</v>
      </c>
    </row>
    <row r="905" spans="1:7" s="2" customFormat="1">
      <c r="A905" s="275" t="s">
        <v>136</v>
      </c>
      <c r="B905" s="285">
        <v>10</v>
      </c>
      <c r="C905" s="285">
        <v>3</v>
      </c>
      <c r="D905" s="286" t="s">
        <v>511</v>
      </c>
      <c r="E905" s="287" t="s">
        <v>584</v>
      </c>
      <c r="F905" s="288">
        <f>F906+F908</f>
        <v>53667</v>
      </c>
      <c r="G905" s="288">
        <f>G906+G908</f>
        <v>56137</v>
      </c>
    </row>
    <row r="906" spans="1:7" s="2" customFormat="1">
      <c r="A906" s="275" t="s">
        <v>524</v>
      </c>
      <c r="B906" s="285">
        <v>10</v>
      </c>
      <c r="C906" s="285">
        <v>3</v>
      </c>
      <c r="D906" s="286" t="s">
        <v>511</v>
      </c>
      <c r="E906" s="287" t="s">
        <v>20</v>
      </c>
      <c r="F906" s="288">
        <f>F907</f>
        <v>402.5</v>
      </c>
      <c r="G906" s="288">
        <f>G907</f>
        <v>421</v>
      </c>
    </row>
    <row r="907" spans="1:7" s="2" customFormat="1">
      <c r="A907" s="275" t="s">
        <v>36</v>
      </c>
      <c r="B907" s="285">
        <v>10</v>
      </c>
      <c r="C907" s="285">
        <v>3</v>
      </c>
      <c r="D907" s="286" t="s">
        <v>511</v>
      </c>
      <c r="E907" s="287" t="s">
        <v>19</v>
      </c>
      <c r="F907" s="290">
        <v>402.5</v>
      </c>
      <c r="G907" s="290">
        <v>421</v>
      </c>
    </row>
    <row r="908" spans="1:7" s="2" customFormat="1">
      <c r="A908" s="275" t="s">
        <v>18</v>
      </c>
      <c r="B908" s="285">
        <v>10</v>
      </c>
      <c r="C908" s="285">
        <v>3</v>
      </c>
      <c r="D908" s="286" t="s">
        <v>511</v>
      </c>
      <c r="E908" s="287" t="s">
        <v>17</v>
      </c>
      <c r="F908" s="288">
        <f>F909</f>
        <v>53264.5</v>
      </c>
      <c r="G908" s="288">
        <f>G909</f>
        <v>55716</v>
      </c>
    </row>
    <row r="909" spans="1:7" s="2" customFormat="1">
      <c r="A909" s="275" t="s">
        <v>16</v>
      </c>
      <c r="B909" s="285">
        <v>10</v>
      </c>
      <c r="C909" s="285">
        <v>3</v>
      </c>
      <c r="D909" s="286" t="s">
        <v>511</v>
      </c>
      <c r="E909" s="287" t="s">
        <v>15</v>
      </c>
      <c r="F909" s="290">
        <v>53264.5</v>
      </c>
      <c r="G909" s="290">
        <v>55716</v>
      </c>
    </row>
    <row r="910" spans="1:7" s="2" customFormat="1" ht="39.6">
      <c r="A910" s="275" t="s">
        <v>474</v>
      </c>
      <c r="B910" s="285">
        <v>10</v>
      </c>
      <c r="C910" s="285">
        <v>3</v>
      </c>
      <c r="D910" s="286" t="s">
        <v>475</v>
      </c>
      <c r="E910" s="287" t="s">
        <v>584</v>
      </c>
      <c r="F910" s="288">
        <f>F911</f>
        <v>40</v>
      </c>
      <c r="G910" s="288">
        <f>G911</f>
        <v>40</v>
      </c>
    </row>
    <row r="911" spans="1:7" s="2" customFormat="1" ht="26.4">
      <c r="A911" s="275" t="s">
        <v>132</v>
      </c>
      <c r="B911" s="285">
        <v>10</v>
      </c>
      <c r="C911" s="285">
        <v>3</v>
      </c>
      <c r="D911" s="286" t="s">
        <v>476</v>
      </c>
      <c r="E911" s="287" t="s">
        <v>584</v>
      </c>
      <c r="F911" s="288">
        <f>F912+F914</f>
        <v>40</v>
      </c>
      <c r="G911" s="288">
        <f>G912+G914</f>
        <v>40</v>
      </c>
    </row>
    <row r="912" spans="1:7" s="2" customFormat="1">
      <c r="A912" s="275" t="s">
        <v>524</v>
      </c>
      <c r="B912" s="285">
        <v>10</v>
      </c>
      <c r="C912" s="285">
        <v>3</v>
      </c>
      <c r="D912" s="286" t="s">
        <v>476</v>
      </c>
      <c r="E912" s="287" t="s">
        <v>20</v>
      </c>
      <c r="F912" s="288">
        <f>F913</f>
        <v>0.3</v>
      </c>
      <c r="G912" s="288">
        <f>G913</f>
        <v>0.3</v>
      </c>
    </row>
    <row r="913" spans="1:7" s="2" customFormat="1">
      <c r="A913" s="275" t="s">
        <v>36</v>
      </c>
      <c r="B913" s="285">
        <v>10</v>
      </c>
      <c r="C913" s="285">
        <v>3</v>
      </c>
      <c r="D913" s="286" t="s">
        <v>476</v>
      </c>
      <c r="E913" s="287" t="s">
        <v>19</v>
      </c>
      <c r="F913" s="290">
        <v>0.3</v>
      </c>
      <c r="G913" s="290">
        <v>0.3</v>
      </c>
    </row>
    <row r="914" spans="1:7" s="2" customFormat="1">
      <c r="A914" s="275" t="s">
        <v>18</v>
      </c>
      <c r="B914" s="285">
        <v>10</v>
      </c>
      <c r="C914" s="285">
        <v>3</v>
      </c>
      <c r="D914" s="286" t="s">
        <v>476</v>
      </c>
      <c r="E914" s="287" t="s">
        <v>17</v>
      </c>
      <c r="F914" s="288">
        <f>F915</f>
        <v>39.700000000000003</v>
      </c>
      <c r="G914" s="288">
        <f>G915</f>
        <v>39.700000000000003</v>
      </c>
    </row>
    <row r="915" spans="1:7" s="2" customFormat="1">
      <c r="A915" s="275" t="s">
        <v>133</v>
      </c>
      <c r="B915" s="285">
        <v>10</v>
      </c>
      <c r="C915" s="285">
        <v>3</v>
      </c>
      <c r="D915" s="286" t="s">
        <v>476</v>
      </c>
      <c r="E915" s="287" t="s">
        <v>134</v>
      </c>
      <c r="F915" s="290">
        <v>39.700000000000003</v>
      </c>
      <c r="G915" s="290">
        <v>39.700000000000003</v>
      </c>
    </row>
    <row r="916" spans="1:7" s="2" customFormat="1" ht="39.6">
      <c r="A916" s="275" t="s">
        <v>197</v>
      </c>
      <c r="B916" s="285">
        <v>10</v>
      </c>
      <c r="C916" s="285">
        <v>3</v>
      </c>
      <c r="D916" s="286" t="s">
        <v>198</v>
      </c>
      <c r="E916" s="287" t="s">
        <v>584</v>
      </c>
      <c r="F916" s="288">
        <f>F917</f>
        <v>700</v>
      </c>
      <c r="G916" s="288">
        <f>G917</f>
        <v>700</v>
      </c>
    </row>
    <row r="917" spans="1:7" s="2" customFormat="1">
      <c r="A917" s="275" t="s">
        <v>135</v>
      </c>
      <c r="B917" s="285">
        <v>10</v>
      </c>
      <c r="C917" s="285">
        <v>3</v>
      </c>
      <c r="D917" s="286" t="s">
        <v>477</v>
      </c>
      <c r="E917" s="287" t="s">
        <v>584</v>
      </c>
      <c r="F917" s="288">
        <f>F918+F920</f>
        <v>700</v>
      </c>
      <c r="G917" s="288">
        <f>G918+G920</f>
        <v>700</v>
      </c>
    </row>
    <row r="918" spans="1:7" s="2" customFormat="1">
      <c r="A918" s="275" t="s">
        <v>524</v>
      </c>
      <c r="B918" s="285">
        <v>10</v>
      </c>
      <c r="C918" s="285">
        <v>3</v>
      </c>
      <c r="D918" s="286" t="s">
        <v>477</v>
      </c>
      <c r="E918" s="287" t="s">
        <v>20</v>
      </c>
      <c r="F918" s="288">
        <f>F919</f>
        <v>5.3</v>
      </c>
      <c r="G918" s="288">
        <f>G919</f>
        <v>5.3</v>
      </c>
    </row>
    <row r="919" spans="1:7" s="2" customFormat="1">
      <c r="A919" s="275" t="s">
        <v>36</v>
      </c>
      <c r="B919" s="285">
        <v>10</v>
      </c>
      <c r="C919" s="285">
        <v>3</v>
      </c>
      <c r="D919" s="286" t="s">
        <v>477</v>
      </c>
      <c r="E919" s="287" t="s">
        <v>19</v>
      </c>
      <c r="F919" s="290">
        <v>5.3</v>
      </c>
      <c r="G919" s="290">
        <v>5.3</v>
      </c>
    </row>
    <row r="920" spans="1:7" s="2" customFormat="1">
      <c r="A920" s="275" t="s">
        <v>18</v>
      </c>
      <c r="B920" s="285">
        <v>10</v>
      </c>
      <c r="C920" s="285">
        <v>3</v>
      </c>
      <c r="D920" s="286" t="s">
        <v>477</v>
      </c>
      <c r="E920" s="287" t="s">
        <v>17</v>
      </c>
      <c r="F920" s="288">
        <f>F921</f>
        <v>694.7</v>
      </c>
      <c r="G920" s="288">
        <f>G921</f>
        <v>694.7</v>
      </c>
    </row>
    <row r="921" spans="1:7" s="2" customFormat="1">
      <c r="A921" s="275" t="s">
        <v>133</v>
      </c>
      <c r="B921" s="285">
        <v>10</v>
      </c>
      <c r="C921" s="285">
        <v>3</v>
      </c>
      <c r="D921" s="286" t="s">
        <v>477</v>
      </c>
      <c r="E921" s="287" t="s">
        <v>134</v>
      </c>
      <c r="F921" s="290">
        <v>694.7</v>
      </c>
      <c r="G921" s="290">
        <v>694.7</v>
      </c>
    </row>
    <row r="922" spans="1:7" s="2" customFormat="1" ht="26.4">
      <c r="A922" s="266" t="s">
        <v>562</v>
      </c>
      <c r="B922" s="285">
        <v>10</v>
      </c>
      <c r="C922" s="285">
        <v>3</v>
      </c>
      <c r="D922" s="286" t="s">
        <v>708</v>
      </c>
      <c r="E922" s="287"/>
      <c r="F922" s="288">
        <f>F923+F927</f>
        <v>14746</v>
      </c>
      <c r="G922" s="288">
        <f>G923+G927</f>
        <v>15333</v>
      </c>
    </row>
    <row r="923" spans="1:7" s="2" customFormat="1" ht="26.4">
      <c r="A923" s="266" t="s">
        <v>696</v>
      </c>
      <c r="B923" s="285">
        <v>10</v>
      </c>
      <c r="C923" s="285">
        <v>3</v>
      </c>
      <c r="D923" s="286" t="s">
        <v>709</v>
      </c>
      <c r="E923" s="287"/>
      <c r="F923" s="288">
        <f t="shared" ref="F923:G925" si="65">F924</f>
        <v>1100</v>
      </c>
      <c r="G923" s="288">
        <f t="shared" si="65"/>
        <v>1100</v>
      </c>
    </row>
    <row r="924" spans="1:7" s="2" customFormat="1" ht="39.6">
      <c r="A924" s="266" t="s">
        <v>626</v>
      </c>
      <c r="B924" s="285">
        <v>10</v>
      </c>
      <c r="C924" s="285">
        <v>3</v>
      </c>
      <c r="D924" s="286" t="s">
        <v>710</v>
      </c>
      <c r="E924" s="287"/>
      <c r="F924" s="288">
        <f t="shared" si="65"/>
        <v>1100</v>
      </c>
      <c r="G924" s="288">
        <f t="shared" si="65"/>
        <v>1100</v>
      </c>
    </row>
    <row r="925" spans="1:7" s="2" customFormat="1">
      <c r="A925" s="266" t="s">
        <v>18</v>
      </c>
      <c r="B925" s="285">
        <v>10</v>
      </c>
      <c r="C925" s="285">
        <v>3</v>
      </c>
      <c r="D925" s="286" t="s">
        <v>710</v>
      </c>
      <c r="E925" s="287">
        <v>300</v>
      </c>
      <c r="F925" s="288">
        <f t="shared" si="65"/>
        <v>1100</v>
      </c>
      <c r="G925" s="288">
        <f t="shared" si="65"/>
        <v>1100</v>
      </c>
    </row>
    <row r="926" spans="1:7" s="2" customFormat="1">
      <c r="A926" s="266" t="s">
        <v>133</v>
      </c>
      <c r="B926" s="285">
        <v>10</v>
      </c>
      <c r="C926" s="285">
        <v>3</v>
      </c>
      <c r="D926" s="286" t="s">
        <v>710</v>
      </c>
      <c r="E926" s="287">
        <v>310</v>
      </c>
      <c r="F926" s="290">
        <v>1100</v>
      </c>
      <c r="G926" s="290">
        <v>1100</v>
      </c>
    </row>
    <row r="927" spans="1:7" s="2" customFormat="1" ht="26.4">
      <c r="A927" s="75" t="s">
        <v>955</v>
      </c>
      <c r="B927" s="285">
        <v>10</v>
      </c>
      <c r="C927" s="285">
        <v>3</v>
      </c>
      <c r="D927" s="286" t="s">
        <v>1068</v>
      </c>
      <c r="E927" s="287"/>
      <c r="F927" s="290">
        <f t="shared" ref="F927:G929" si="66">F928</f>
        <v>13646</v>
      </c>
      <c r="G927" s="290">
        <f t="shared" si="66"/>
        <v>14233</v>
      </c>
    </row>
    <row r="928" spans="1:7" s="2" customFormat="1" ht="26.4">
      <c r="A928" s="17" t="s">
        <v>718</v>
      </c>
      <c r="B928" s="285">
        <v>10</v>
      </c>
      <c r="C928" s="285">
        <v>3</v>
      </c>
      <c r="D928" s="286" t="s">
        <v>1070</v>
      </c>
      <c r="E928" s="287"/>
      <c r="F928" s="290">
        <f t="shared" si="66"/>
        <v>13646</v>
      </c>
      <c r="G928" s="290">
        <f t="shared" si="66"/>
        <v>14233</v>
      </c>
    </row>
    <row r="929" spans="1:7" s="2" customFormat="1">
      <c r="A929" s="17" t="s">
        <v>524</v>
      </c>
      <c r="B929" s="285">
        <v>10</v>
      </c>
      <c r="C929" s="285">
        <v>3</v>
      </c>
      <c r="D929" s="286" t="s">
        <v>1070</v>
      </c>
      <c r="E929" s="287">
        <v>200</v>
      </c>
      <c r="F929" s="290">
        <f t="shared" si="66"/>
        <v>13646</v>
      </c>
      <c r="G929" s="290">
        <f t="shared" si="66"/>
        <v>14233</v>
      </c>
    </row>
    <row r="930" spans="1:7" s="2" customFormat="1">
      <c r="A930" s="17" t="s">
        <v>36</v>
      </c>
      <c r="B930" s="285">
        <v>10</v>
      </c>
      <c r="C930" s="285">
        <v>3</v>
      </c>
      <c r="D930" s="286" t="s">
        <v>1070</v>
      </c>
      <c r="E930" s="287">
        <v>240</v>
      </c>
      <c r="F930" s="290">
        <v>13646</v>
      </c>
      <c r="G930" s="290">
        <v>14233</v>
      </c>
    </row>
    <row r="931" spans="1:7" s="2" customFormat="1">
      <c r="A931" s="266" t="s">
        <v>149</v>
      </c>
      <c r="B931" s="285">
        <v>10</v>
      </c>
      <c r="C931" s="285">
        <v>3</v>
      </c>
      <c r="D931" s="286" t="s">
        <v>204</v>
      </c>
      <c r="E931" s="287"/>
      <c r="F931" s="288">
        <f>F932</f>
        <v>4901.9000000000005</v>
      </c>
      <c r="G931" s="288">
        <f>G932</f>
        <v>8824</v>
      </c>
    </row>
    <row r="932" spans="1:7" s="2" customFormat="1">
      <c r="A932" s="266" t="s">
        <v>669</v>
      </c>
      <c r="B932" s="285">
        <v>10</v>
      </c>
      <c r="C932" s="285">
        <v>3</v>
      </c>
      <c r="D932" s="286" t="s">
        <v>666</v>
      </c>
      <c r="E932" s="287"/>
      <c r="F932" s="288">
        <f>F933</f>
        <v>4901.9000000000005</v>
      </c>
      <c r="G932" s="288">
        <f>G933</f>
        <v>8824</v>
      </c>
    </row>
    <row r="933" spans="1:7" s="2" customFormat="1" ht="26.4">
      <c r="A933" s="266" t="s">
        <v>670</v>
      </c>
      <c r="B933" s="285">
        <v>10</v>
      </c>
      <c r="C933" s="285">
        <v>3</v>
      </c>
      <c r="D933" s="286" t="s">
        <v>667</v>
      </c>
      <c r="E933" s="287"/>
      <c r="F933" s="288">
        <f>F934+F937</f>
        <v>4901.9000000000005</v>
      </c>
      <c r="G933" s="288">
        <f>G934+G937</f>
        <v>8824</v>
      </c>
    </row>
    <row r="934" spans="1:7" s="2" customFormat="1">
      <c r="A934" s="266" t="s">
        <v>671</v>
      </c>
      <c r="B934" s="285">
        <v>10</v>
      </c>
      <c r="C934" s="285">
        <v>3</v>
      </c>
      <c r="D934" s="286" t="s">
        <v>668</v>
      </c>
      <c r="E934" s="287"/>
      <c r="F934" s="288">
        <f>F935</f>
        <v>1023.1</v>
      </c>
      <c r="G934" s="288">
        <f>G935</f>
        <v>2146</v>
      </c>
    </row>
    <row r="935" spans="1:7" s="2" customFormat="1">
      <c r="A935" s="266" t="s">
        <v>18</v>
      </c>
      <c r="B935" s="285">
        <v>10</v>
      </c>
      <c r="C935" s="285">
        <v>3</v>
      </c>
      <c r="D935" s="286" t="s">
        <v>668</v>
      </c>
      <c r="E935" s="287">
        <v>300</v>
      </c>
      <c r="F935" s="288">
        <f>F936</f>
        <v>1023.1</v>
      </c>
      <c r="G935" s="288">
        <f>G936</f>
        <v>2146</v>
      </c>
    </row>
    <row r="936" spans="1:7" s="2" customFormat="1">
      <c r="A936" s="266" t="s">
        <v>16</v>
      </c>
      <c r="B936" s="285">
        <v>10</v>
      </c>
      <c r="C936" s="285">
        <v>3</v>
      </c>
      <c r="D936" s="286" t="s">
        <v>668</v>
      </c>
      <c r="E936" s="287">
        <v>320</v>
      </c>
      <c r="F936" s="290">
        <v>1023.1</v>
      </c>
      <c r="G936" s="290">
        <v>2146</v>
      </c>
    </row>
    <row r="937" spans="1:7" s="2" customFormat="1" ht="26.4">
      <c r="A937" s="266" t="s">
        <v>673</v>
      </c>
      <c r="B937" s="285">
        <v>10</v>
      </c>
      <c r="C937" s="285">
        <v>3</v>
      </c>
      <c r="D937" s="286" t="s">
        <v>672</v>
      </c>
      <c r="E937" s="287"/>
      <c r="F937" s="288">
        <f>F938</f>
        <v>3878.8</v>
      </c>
      <c r="G937" s="288">
        <f>G938</f>
        <v>6678</v>
      </c>
    </row>
    <row r="938" spans="1:7" s="2" customFormat="1">
      <c r="A938" s="266" t="s">
        <v>18</v>
      </c>
      <c r="B938" s="285">
        <v>10</v>
      </c>
      <c r="C938" s="285">
        <v>3</v>
      </c>
      <c r="D938" s="286" t="s">
        <v>672</v>
      </c>
      <c r="E938" s="287">
        <v>300</v>
      </c>
      <c r="F938" s="288">
        <f>F939</f>
        <v>3878.8</v>
      </c>
      <c r="G938" s="288">
        <f>G939</f>
        <v>6678</v>
      </c>
    </row>
    <row r="939" spans="1:7" s="2" customFormat="1">
      <c r="A939" s="266" t="s">
        <v>16</v>
      </c>
      <c r="B939" s="285">
        <v>10</v>
      </c>
      <c r="C939" s="285">
        <v>3</v>
      </c>
      <c r="D939" s="286" t="s">
        <v>672</v>
      </c>
      <c r="E939" s="287">
        <v>320</v>
      </c>
      <c r="F939" s="290">
        <v>3878.8</v>
      </c>
      <c r="G939" s="290">
        <v>6678</v>
      </c>
    </row>
    <row r="940" spans="1:7" s="2" customFormat="1">
      <c r="A940" s="275" t="s">
        <v>86</v>
      </c>
      <c r="B940" s="285">
        <v>10</v>
      </c>
      <c r="C940" s="285">
        <v>3</v>
      </c>
      <c r="D940" s="286" t="s">
        <v>258</v>
      </c>
      <c r="E940" s="287" t="s">
        <v>584</v>
      </c>
      <c r="F940" s="288">
        <f t="shared" ref="F940:G942" si="67">F941</f>
        <v>300</v>
      </c>
      <c r="G940" s="288">
        <f t="shared" si="67"/>
        <v>300</v>
      </c>
    </row>
    <row r="941" spans="1:7" s="2" customFormat="1">
      <c r="A941" s="275" t="s">
        <v>168</v>
      </c>
      <c r="B941" s="285">
        <v>10</v>
      </c>
      <c r="C941" s="285">
        <v>3</v>
      </c>
      <c r="D941" s="286" t="s">
        <v>478</v>
      </c>
      <c r="E941" s="287" t="s">
        <v>584</v>
      </c>
      <c r="F941" s="288">
        <f t="shared" si="67"/>
        <v>300</v>
      </c>
      <c r="G941" s="288">
        <f t="shared" si="67"/>
        <v>300</v>
      </c>
    </row>
    <row r="942" spans="1:7" s="2" customFormat="1">
      <c r="A942" s="275" t="s">
        <v>18</v>
      </c>
      <c r="B942" s="285">
        <v>10</v>
      </c>
      <c r="C942" s="285">
        <v>3</v>
      </c>
      <c r="D942" s="286" t="s">
        <v>478</v>
      </c>
      <c r="E942" s="287" t="s">
        <v>17</v>
      </c>
      <c r="F942" s="288">
        <f t="shared" si="67"/>
        <v>300</v>
      </c>
      <c r="G942" s="288">
        <f t="shared" si="67"/>
        <v>300</v>
      </c>
    </row>
    <row r="943" spans="1:7" s="2" customFormat="1">
      <c r="A943" s="275" t="s">
        <v>507</v>
      </c>
      <c r="B943" s="285">
        <v>10</v>
      </c>
      <c r="C943" s="285">
        <v>3</v>
      </c>
      <c r="D943" s="286" t="s">
        <v>478</v>
      </c>
      <c r="E943" s="287" t="s">
        <v>506</v>
      </c>
      <c r="F943" s="290">
        <v>300</v>
      </c>
      <c r="G943" s="290">
        <v>300</v>
      </c>
    </row>
    <row r="944" spans="1:7" s="2" customFormat="1">
      <c r="A944" s="274" t="s">
        <v>24</v>
      </c>
      <c r="B944" s="281">
        <v>10</v>
      </c>
      <c r="C944" s="281">
        <v>4</v>
      </c>
      <c r="D944" s="282" t="s">
        <v>584</v>
      </c>
      <c r="E944" s="283" t="s">
        <v>584</v>
      </c>
      <c r="F944" s="284">
        <f>F945+F951</f>
        <v>46611</v>
      </c>
      <c r="G944" s="284">
        <f>G945+G951</f>
        <v>55402</v>
      </c>
    </row>
    <row r="945" spans="1:7" s="2" customFormat="1">
      <c r="A945" s="275" t="s">
        <v>949</v>
      </c>
      <c r="B945" s="285">
        <v>10</v>
      </c>
      <c r="C945" s="285">
        <v>4</v>
      </c>
      <c r="D945" s="286" t="s">
        <v>469</v>
      </c>
      <c r="E945" s="287" t="s">
        <v>584</v>
      </c>
      <c r="F945" s="288">
        <f t="shared" ref="F945:G949" si="68">F946</f>
        <v>21979</v>
      </c>
      <c r="G945" s="288">
        <f t="shared" si="68"/>
        <v>30770</v>
      </c>
    </row>
    <row r="946" spans="1:7" s="2" customFormat="1" ht="26.4">
      <c r="A946" s="275" t="s">
        <v>147</v>
      </c>
      <c r="B946" s="285">
        <v>10</v>
      </c>
      <c r="C946" s="285">
        <v>4</v>
      </c>
      <c r="D946" s="286" t="s">
        <v>479</v>
      </c>
      <c r="E946" s="287" t="s">
        <v>584</v>
      </c>
      <c r="F946" s="288">
        <f t="shared" si="68"/>
        <v>21979</v>
      </c>
      <c r="G946" s="288">
        <f t="shared" si="68"/>
        <v>30770</v>
      </c>
    </row>
    <row r="947" spans="1:7" s="2" customFormat="1" ht="39.6">
      <c r="A947" s="275" t="s">
        <v>588</v>
      </c>
      <c r="B947" s="285">
        <v>10</v>
      </c>
      <c r="C947" s="285">
        <v>4</v>
      </c>
      <c r="D947" s="286" t="s">
        <v>480</v>
      </c>
      <c r="E947" s="287" t="s">
        <v>584</v>
      </c>
      <c r="F947" s="288">
        <f t="shared" si="68"/>
        <v>21979</v>
      </c>
      <c r="G947" s="288">
        <f t="shared" si="68"/>
        <v>30770</v>
      </c>
    </row>
    <row r="948" spans="1:7" s="2" customFormat="1" ht="26.4">
      <c r="A948" s="275" t="s">
        <v>522</v>
      </c>
      <c r="B948" s="285">
        <v>10</v>
      </c>
      <c r="C948" s="285">
        <v>4</v>
      </c>
      <c r="D948" s="286" t="s">
        <v>518</v>
      </c>
      <c r="E948" s="287" t="s">
        <v>584</v>
      </c>
      <c r="F948" s="288">
        <f t="shared" si="68"/>
        <v>21979</v>
      </c>
      <c r="G948" s="288">
        <f t="shared" si="68"/>
        <v>30770</v>
      </c>
    </row>
    <row r="949" spans="1:7" s="2" customFormat="1">
      <c r="A949" s="275" t="s">
        <v>18</v>
      </c>
      <c r="B949" s="285">
        <v>10</v>
      </c>
      <c r="C949" s="285">
        <v>4</v>
      </c>
      <c r="D949" s="286" t="s">
        <v>518</v>
      </c>
      <c r="E949" s="287" t="s">
        <v>17</v>
      </c>
      <c r="F949" s="288">
        <f t="shared" si="68"/>
        <v>21979</v>
      </c>
      <c r="G949" s="288">
        <f t="shared" si="68"/>
        <v>30770</v>
      </c>
    </row>
    <row r="950" spans="1:7" s="2" customFormat="1">
      <c r="A950" s="275" t="s">
        <v>16</v>
      </c>
      <c r="B950" s="285">
        <v>10</v>
      </c>
      <c r="C950" s="285">
        <v>4</v>
      </c>
      <c r="D950" s="286" t="s">
        <v>518</v>
      </c>
      <c r="E950" s="287" t="s">
        <v>15</v>
      </c>
      <c r="F950" s="290">
        <v>21979</v>
      </c>
      <c r="G950" s="290">
        <v>30770</v>
      </c>
    </row>
    <row r="951" spans="1:7" s="2" customFormat="1" ht="26.4">
      <c r="A951" s="275" t="s">
        <v>23</v>
      </c>
      <c r="B951" s="285">
        <v>10</v>
      </c>
      <c r="C951" s="285">
        <v>4</v>
      </c>
      <c r="D951" s="286" t="s">
        <v>199</v>
      </c>
      <c r="E951" s="287" t="s">
        <v>584</v>
      </c>
      <c r="F951" s="288">
        <f t="shared" ref="F951:G953" si="69">F952</f>
        <v>24632</v>
      </c>
      <c r="G951" s="288">
        <f t="shared" si="69"/>
        <v>24632</v>
      </c>
    </row>
    <row r="952" spans="1:7" s="2" customFormat="1">
      <c r="A952" s="275" t="s">
        <v>22</v>
      </c>
      <c r="B952" s="285">
        <v>10</v>
      </c>
      <c r="C952" s="285">
        <v>4</v>
      </c>
      <c r="D952" s="286" t="s">
        <v>374</v>
      </c>
      <c r="E952" s="287" t="s">
        <v>584</v>
      </c>
      <c r="F952" s="288">
        <f t="shared" si="69"/>
        <v>24632</v>
      </c>
      <c r="G952" s="288">
        <f t="shared" si="69"/>
        <v>24632</v>
      </c>
    </row>
    <row r="953" spans="1:7" s="2" customFormat="1" ht="39.6" customHeight="1">
      <c r="A953" s="275" t="s">
        <v>375</v>
      </c>
      <c r="B953" s="285">
        <v>10</v>
      </c>
      <c r="C953" s="285">
        <v>4</v>
      </c>
      <c r="D953" s="286" t="s">
        <v>376</v>
      </c>
      <c r="E953" s="287" t="s">
        <v>584</v>
      </c>
      <c r="F953" s="288">
        <f t="shared" si="69"/>
        <v>24632</v>
      </c>
      <c r="G953" s="288">
        <f t="shared" si="69"/>
        <v>24632</v>
      </c>
    </row>
    <row r="954" spans="1:7" s="2" customFormat="1" ht="39.6">
      <c r="A954" s="275" t="s">
        <v>21</v>
      </c>
      <c r="B954" s="285">
        <v>10</v>
      </c>
      <c r="C954" s="285">
        <v>4</v>
      </c>
      <c r="D954" s="286" t="s">
        <v>444</v>
      </c>
      <c r="E954" s="287" t="s">
        <v>584</v>
      </c>
      <c r="F954" s="288">
        <f>F955+F957</f>
        <v>24632</v>
      </c>
      <c r="G954" s="288">
        <f>G955+G957</f>
        <v>24632</v>
      </c>
    </row>
    <row r="955" spans="1:7" s="2" customFormat="1">
      <c r="A955" s="275" t="s">
        <v>524</v>
      </c>
      <c r="B955" s="285">
        <v>10</v>
      </c>
      <c r="C955" s="285">
        <v>4</v>
      </c>
      <c r="D955" s="286" t="s">
        <v>444</v>
      </c>
      <c r="E955" s="287" t="s">
        <v>20</v>
      </c>
      <c r="F955" s="288">
        <f>F956</f>
        <v>244</v>
      </c>
      <c r="G955" s="288">
        <f>G956</f>
        <v>244</v>
      </c>
    </row>
    <row r="956" spans="1:7" s="2" customFormat="1">
      <c r="A956" s="275" t="s">
        <v>36</v>
      </c>
      <c r="B956" s="285">
        <v>10</v>
      </c>
      <c r="C956" s="285">
        <v>4</v>
      </c>
      <c r="D956" s="286" t="s">
        <v>444</v>
      </c>
      <c r="E956" s="287" t="s">
        <v>19</v>
      </c>
      <c r="F956" s="290">
        <v>244</v>
      </c>
      <c r="G956" s="290">
        <v>244</v>
      </c>
    </row>
    <row r="957" spans="1:7" s="2" customFormat="1">
      <c r="A957" s="275" t="s">
        <v>18</v>
      </c>
      <c r="B957" s="285">
        <v>10</v>
      </c>
      <c r="C957" s="285">
        <v>4</v>
      </c>
      <c r="D957" s="286" t="s">
        <v>444</v>
      </c>
      <c r="E957" s="287" t="s">
        <v>17</v>
      </c>
      <c r="F957" s="288">
        <f>F958</f>
        <v>24388</v>
      </c>
      <c r="G957" s="288">
        <f>G958</f>
        <v>24388</v>
      </c>
    </row>
    <row r="958" spans="1:7" s="2" customFormat="1">
      <c r="A958" s="275" t="s">
        <v>16</v>
      </c>
      <c r="B958" s="285">
        <v>10</v>
      </c>
      <c r="C958" s="285">
        <v>4</v>
      </c>
      <c r="D958" s="286" t="s">
        <v>444</v>
      </c>
      <c r="E958" s="287" t="s">
        <v>15</v>
      </c>
      <c r="F958" s="290">
        <v>24388</v>
      </c>
      <c r="G958" s="290">
        <v>24388</v>
      </c>
    </row>
    <row r="959" spans="1:7" s="2" customFormat="1">
      <c r="A959" s="273" t="s">
        <v>141</v>
      </c>
      <c r="B959" s="277">
        <v>11</v>
      </c>
      <c r="C959" s="277">
        <v>0</v>
      </c>
      <c r="D959" s="278" t="s">
        <v>584</v>
      </c>
      <c r="E959" s="279" t="s">
        <v>584</v>
      </c>
      <c r="F959" s="280">
        <f>F960+F976</f>
        <v>4804.8</v>
      </c>
      <c r="G959" s="280">
        <f>G960+G976</f>
        <v>4804.8</v>
      </c>
    </row>
    <row r="960" spans="1:7" s="2" customFormat="1">
      <c r="A960" s="274" t="s">
        <v>142</v>
      </c>
      <c r="B960" s="281">
        <v>11</v>
      </c>
      <c r="C960" s="281">
        <v>2</v>
      </c>
      <c r="D960" s="282" t="s">
        <v>584</v>
      </c>
      <c r="E960" s="283" t="s">
        <v>584</v>
      </c>
      <c r="F960" s="284">
        <f>F961+F970</f>
        <v>730</v>
      </c>
      <c r="G960" s="284">
        <f>G961+G970</f>
        <v>730</v>
      </c>
    </row>
    <row r="961" spans="1:7" s="2" customFormat="1" ht="26.4">
      <c r="A961" s="275" t="s">
        <v>575</v>
      </c>
      <c r="B961" s="285">
        <v>11</v>
      </c>
      <c r="C961" s="285">
        <v>2</v>
      </c>
      <c r="D961" s="286" t="s">
        <v>430</v>
      </c>
      <c r="E961" s="287" t="s">
        <v>584</v>
      </c>
      <c r="F961" s="288">
        <f>F962</f>
        <v>700</v>
      </c>
      <c r="G961" s="288">
        <f>G962</f>
        <v>700</v>
      </c>
    </row>
    <row r="962" spans="1:7" s="2" customFormat="1">
      <c r="A962" s="275" t="s">
        <v>143</v>
      </c>
      <c r="B962" s="285">
        <v>11</v>
      </c>
      <c r="C962" s="285">
        <v>2</v>
      </c>
      <c r="D962" s="286" t="s">
        <v>481</v>
      </c>
      <c r="E962" s="287" t="s">
        <v>584</v>
      </c>
      <c r="F962" s="288">
        <f>F963</f>
        <v>700</v>
      </c>
      <c r="G962" s="288">
        <f>G963</f>
        <v>700</v>
      </c>
    </row>
    <row r="963" spans="1:7" s="2" customFormat="1" ht="26.4">
      <c r="A963" s="275" t="s">
        <v>482</v>
      </c>
      <c r="B963" s="285">
        <v>11</v>
      </c>
      <c r="C963" s="285">
        <v>2</v>
      </c>
      <c r="D963" s="286" t="s">
        <v>483</v>
      </c>
      <c r="E963" s="287" t="s">
        <v>584</v>
      </c>
      <c r="F963" s="288">
        <f>F964+F967</f>
        <v>700</v>
      </c>
      <c r="G963" s="288">
        <f>G964+G967</f>
        <v>700</v>
      </c>
    </row>
    <row r="964" spans="1:7" s="2" customFormat="1">
      <c r="A964" s="275" t="s">
        <v>105</v>
      </c>
      <c r="B964" s="285">
        <v>11</v>
      </c>
      <c r="C964" s="285">
        <v>2</v>
      </c>
      <c r="D964" s="286" t="s">
        <v>484</v>
      </c>
      <c r="E964" s="287" t="s">
        <v>584</v>
      </c>
      <c r="F964" s="288">
        <f>F965</f>
        <v>700</v>
      </c>
      <c r="G964" s="288">
        <f>G965</f>
        <v>700</v>
      </c>
    </row>
    <row r="965" spans="1:7" s="2" customFormat="1">
      <c r="A965" s="275" t="s">
        <v>524</v>
      </c>
      <c r="B965" s="285">
        <v>11</v>
      </c>
      <c r="C965" s="285">
        <v>2</v>
      </c>
      <c r="D965" s="286" t="s">
        <v>484</v>
      </c>
      <c r="E965" s="287" t="s">
        <v>20</v>
      </c>
      <c r="F965" s="288">
        <f>F966</f>
        <v>700</v>
      </c>
      <c r="G965" s="288">
        <f>G966</f>
        <v>700</v>
      </c>
    </row>
    <row r="966" spans="1:7" s="2" customFormat="1">
      <c r="A966" s="275" t="s">
        <v>36</v>
      </c>
      <c r="B966" s="285">
        <v>11</v>
      </c>
      <c r="C966" s="285">
        <v>2</v>
      </c>
      <c r="D966" s="286" t="s">
        <v>484</v>
      </c>
      <c r="E966" s="287" t="s">
        <v>19</v>
      </c>
      <c r="F966" s="290">
        <v>700</v>
      </c>
      <c r="G966" s="290">
        <v>700</v>
      </c>
    </row>
    <row r="967" spans="1:7" s="2" customFormat="1">
      <c r="A967" s="266" t="s">
        <v>676</v>
      </c>
      <c r="B967" s="285">
        <v>11</v>
      </c>
      <c r="C967" s="285">
        <v>2</v>
      </c>
      <c r="D967" s="286" t="s">
        <v>677</v>
      </c>
      <c r="E967" s="287" t="s">
        <v>584</v>
      </c>
      <c r="F967" s="288">
        <f>F968</f>
        <v>0</v>
      </c>
      <c r="G967" s="288">
        <f>G968</f>
        <v>0</v>
      </c>
    </row>
    <row r="968" spans="1:7" s="2" customFormat="1">
      <c r="A968" s="266" t="s">
        <v>85</v>
      </c>
      <c r="B968" s="285">
        <v>11</v>
      </c>
      <c r="C968" s="285">
        <v>2</v>
      </c>
      <c r="D968" s="286" t="s">
        <v>677</v>
      </c>
      <c r="E968" s="287">
        <v>400</v>
      </c>
      <c r="F968" s="288">
        <f>F969</f>
        <v>0</v>
      </c>
      <c r="G968" s="288">
        <f>G969</f>
        <v>0</v>
      </c>
    </row>
    <row r="969" spans="1:7" s="2" customFormat="1">
      <c r="A969" s="266" t="s">
        <v>83</v>
      </c>
      <c r="B969" s="285">
        <v>11</v>
      </c>
      <c r="C969" s="285">
        <v>2</v>
      </c>
      <c r="D969" s="286" t="s">
        <v>677</v>
      </c>
      <c r="E969" s="287">
        <v>410</v>
      </c>
      <c r="F969" s="290">
        <v>0</v>
      </c>
      <c r="G969" s="290">
        <v>0</v>
      </c>
    </row>
    <row r="970" spans="1:7" s="2" customFormat="1" ht="26.4">
      <c r="A970" s="275" t="s">
        <v>44</v>
      </c>
      <c r="B970" s="285">
        <v>11</v>
      </c>
      <c r="C970" s="285">
        <v>2</v>
      </c>
      <c r="D970" s="286" t="s">
        <v>191</v>
      </c>
      <c r="E970" s="287" t="s">
        <v>584</v>
      </c>
      <c r="F970" s="288">
        <f t="shared" ref="F970:G974" si="70">F971</f>
        <v>30</v>
      </c>
      <c r="G970" s="288">
        <f t="shared" si="70"/>
        <v>30</v>
      </c>
    </row>
    <row r="971" spans="1:7" s="15" customFormat="1">
      <c r="A971" s="275" t="s">
        <v>65</v>
      </c>
      <c r="B971" s="285">
        <v>11</v>
      </c>
      <c r="C971" s="285">
        <v>2</v>
      </c>
      <c r="D971" s="286" t="s">
        <v>192</v>
      </c>
      <c r="E971" s="287" t="s">
        <v>584</v>
      </c>
      <c r="F971" s="288">
        <f t="shared" si="70"/>
        <v>30</v>
      </c>
      <c r="G971" s="288">
        <f t="shared" si="70"/>
        <v>30</v>
      </c>
    </row>
    <row r="972" spans="1:7">
      <c r="A972" s="275" t="s">
        <v>396</v>
      </c>
      <c r="B972" s="285">
        <v>11</v>
      </c>
      <c r="C972" s="285">
        <v>2</v>
      </c>
      <c r="D972" s="286" t="s">
        <v>397</v>
      </c>
      <c r="E972" s="287" t="s">
        <v>584</v>
      </c>
      <c r="F972" s="288">
        <f t="shared" si="70"/>
        <v>30</v>
      </c>
      <c r="G972" s="288">
        <f t="shared" si="70"/>
        <v>30</v>
      </c>
    </row>
    <row r="973" spans="1:7">
      <c r="A973" s="275" t="s">
        <v>100</v>
      </c>
      <c r="B973" s="285">
        <v>11</v>
      </c>
      <c r="C973" s="285">
        <v>2</v>
      </c>
      <c r="D973" s="286" t="s">
        <v>398</v>
      </c>
      <c r="E973" s="287" t="s">
        <v>584</v>
      </c>
      <c r="F973" s="288">
        <f t="shared" si="70"/>
        <v>30</v>
      </c>
      <c r="G973" s="288">
        <f t="shared" si="70"/>
        <v>30</v>
      </c>
    </row>
    <row r="974" spans="1:7">
      <c r="A974" s="275" t="s">
        <v>524</v>
      </c>
      <c r="B974" s="285">
        <v>11</v>
      </c>
      <c r="C974" s="285">
        <v>2</v>
      </c>
      <c r="D974" s="286" t="s">
        <v>398</v>
      </c>
      <c r="E974" s="287" t="s">
        <v>20</v>
      </c>
      <c r="F974" s="288">
        <f t="shared" si="70"/>
        <v>30</v>
      </c>
      <c r="G974" s="288">
        <f t="shared" si="70"/>
        <v>30</v>
      </c>
    </row>
    <row r="975" spans="1:7">
      <c r="A975" s="275" t="s">
        <v>36</v>
      </c>
      <c r="B975" s="285">
        <v>11</v>
      </c>
      <c r="C975" s="285">
        <v>2</v>
      </c>
      <c r="D975" s="286" t="s">
        <v>398</v>
      </c>
      <c r="E975" s="287" t="s">
        <v>19</v>
      </c>
      <c r="F975" s="294">
        <v>30</v>
      </c>
      <c r="G975" s="294">
        <v>30</v>
      </c>
    </row>
    <row r="976" spans="1:7">
      <c r="A976" s="274" t="s">
        <v>142</v>
      </c>
      <c r="B976" s="281">
        <v>11</v>
      </c>
      <c r="C976" s="281">
        <v>5</v>
      </c>
      <c r="D976" s="282"/>
      <c r="E976" s="283"/>
      <c r="F976" s="284">
        <f>F977+F990+F996</f>
        <v>4074.8</v>
      </c>
      <c r="G976" s="284">
        <f>G977+G990+G996</f>
        <v>4074.8</v>
      </c>
    </row>
    <row r="977" spans="1:7" ht="26.4">
      <c r="A977" s="266" t="s">
        <v>575</v>
      </c>
      <c r="B977" s="285">
        <v>11</v>
      </c>
      <c r="C977" s="285">
        <v>5</v>
      </c>
      <c r="D977" s="286" t="s">
        <v>430</v>
      </c>
      <c r="E977" s="287"/>
      <c r="F977" s="288">
        <f>F978</f>
        <v>3914.8</v>
      </c>
      <c r="G977" s="288">
        <f>G978</f>
        <v>3914.8</v>
      </c>
    </row>
    <row r="978" spans="1:7">
      <c r="A978" s="266" t="s">
        <v>49</v>
      </c>
      <c r="B978" s="285">
        <v>11</v>
      </c>
      <c r="C978" s="285">
        <v>5</v>
      </c>
      <c r="D978" s="286" t="s">
        <v>431</v>
      </c>
      <c r="E978" s="287"/>
      <c r="F978" s="288">
        <f>F979</f>
        <v>3914.8</v>
      </c>
      <c r="G978" s="288">
        <f>G979</f>
        <v>3914.8</v>
      </c>
    </row>
    <row r="979" spans="1:7" ht="26.4">
      <c r="A979" s="266" t="s">
        <v>432</v>
      </c>
      <c r="B979" s="285">
        <v>11</v>
      </c>
      <c r="C979" s="285">
        <v>5</v>
      </c>
      <c r="D979" s="286" t="s">
        <v>433</v>
      </c>
      <c r="E979" s="287"/>
      <c r="F979" s="288">
        <f>F980+F983</f>
        <v>3914.8</v>
      </c>
      <c r="G979" s="288">
        <f>G980+G983</f>
        <v>3914.8</v>
      </c>
    </row>
    <row r="980" spans="1:7" ht="26.4">
      <c r="A980" s="266" t="s">
        <v>137</v>
      </c>
      <c r="B980" s="285">
        <v>11</v>
      </c>
      <c r="C980" s="285">
        <v>5</v>
      </c>
      <c r="D980" s="286" t="s">
        <v>441</v>
      </c>
      <c r="E980" s="287"/>
      <c r="F980" s="288">
        <f>F981</f>
        <v>313.60000000000002</v>
      </c>
      <c r="G980" s="288">
        <f>G981</f>
        <v>313.60000000000002</v>
      </c>
    </row>
    <row r="981" spans="1:7">
      <c r="A981" s="266" t="s">
        <v>524</v>
      </c>
      <c r="B981" s="285">
        <v>11</v>
      </c>
      <c r="C981" s="285">
        <v>5</v>
      </c>
      <c r="D981" s="286" t="s">
        <v>441</v>
      </c>
      <c r="E981" s="287">
        <v>200</v>
      </c>
      <c r="F981" s="288">
        <f>F982</f>
        <v>313.60000000000002</v>
      </c>
      <c r="G981" s="288">
        <f>G982</f>
        <v>313.60000000000002</v>
      </c>
    </row>
    <row r="982" spans="1:7">
      <c r="A982" s="266" t="s">
        <v>36</v>
      </c>
      <c r="B982" s="285">
        <v>11</v>
      </c>
      <c r="C982" s="285">
        <v>5</v>
      </c>
      <c r="D982" s="286" t="s">
        <v>441</v>
      </c>
      <c r="E982" s="287">
        <v>240</v>
      </c>
      <c r="F982" s="294">
        <v>313.60000000000002</v>
      </c>
      <c r="G982" s="294">
        <v>313.60000000000002</v>
      </c>
    </row>
    <row r="983" spans="1:7">
      <c r="A983" s="266" t="s">
        <v>103</v>
      </c>
      <c r="B983" s="285">
        <v>11</v>
      </c>
      <c r="C983" s="285">
        <v>5</v>
      </c>
      <c r="D983" s="286" t="s">
        <v>442</v>
      </c>
      <c r="E983" s="287"/>
      <c r="F983" s="288">
        <f>F984+F986+F988</f>
        <v>3601.2000000000003</v>
      </c>
      <c r="G983" s="288">
        <f>G984+G986+G988</f>
        <v>3601.2000000000003</v>
      </c>
    </row>
    <row r="984" spans="1:7" ht="26.4">
      <c r="A984" s="266" t="s">
        <v>34</v>
      </c>
      <c r="B984" s="285">
        <v>11</v>
      </c>
      <c r="C984" s="285">
        <v>5</v>
      </c>
      <c r="D984" s="286" t="s">
        <v>442</v>
      </c>
      <c r="E984" s="287">
        <v>100</v>
      </c>
      <c r="F984" s="288">
        <f>F985</f>
        <v>2954.8</v>
      </c>
      <c r="G984" s="288">
        <f>G985</f>
        <v>2954.8</v>
      </c>
    </row>
    <row r="985" spans="1:7">
      <c r="A985" s="266" t="s">
        <v>32</v>
      </c>
      <c r="B985" s="285">
        <v>11</v>
      </c>
      <c r="C985" s="285">
        <v>5</v>
      </c>
      <c r="D985" s="286" t="s">
        <v>442</v>
      </c>
      <c r="E985" s="287">
        <v>110</v>
      </c>
      <c r="F985" s="294">
        <v>2954.8</v>
      </c>
      <c r="G985" s="294">
        <v>2954.8</v>
      </c>
    </row>
    <row r="986" spans="1:7">
      <c r="A986" s="266" t="s">
        <v>524</v>
      </c>
      <c r="B986" s="285">
        <v>11</v>
      </c>
      <c r="C986" s="285">
        <v>5</v>
      </c>
      <c r="D986" s="286" t="s">
        <v>442</v>
      </c>
      <c r="E986" s="287">
        <v>200</v>
      </c>
      <c r="F986" s="288">
        <f>F987</f>
        <v>636.4</v>
      </c>
      <c r="G986" s="288">
        <f>G987</f>
        <v>636.4</v>
      </c>
    </row>
    <row r="987" spans="1:7">
      <c r="A987" s="266" t="s">
        <v>36</v>
      </c>
      <c r="B987" s="285">
        <v>11</v>
      </c>
      <c r="C987" s="285">
        <v>5</v>
      </c>
      <c r="D987" s="286" t="s">
        <v>442</v>
      </c>
      <c r="E987" s="287">
        <v>240</v>
      </c>
      <c r="F987" s="294">
        <v>636.4</v>
      </c>
      <c r="G987" s="294">
        <v>636.4</v>
      </c>
    </row>
    <row r="988" spans="1:7">
      <c r="A988" s="266" t="s">
        <v>30</v>
      </c>
      <c r="B988" s="285">
        <v>11</v>
      </c>
      <c r="C988" s="285">
        <v>5</v>
      </c>
      <c r="D988" s="286" t="s">
        <v>442</v>
      </c>
      <c r="E988" s="287">
        <v>800</v>
      </c>
      <c r="F988" s="288">
        <f>F989</f>
        <v>10</v>
      </c>
      <c r="G988" s="288">
        <f>G989</f>
        <v>10</v>
      </c>
    </row>
    <row r="989" spans="1:7">
      <c r="A989" s="266" t="s">
        <v>29</v>
      </c>
      <c r="B989" s="285">
        <v>11</v>
      </c>
      <c r="C989" s="285">
        <v>5</v>
      </c>
      <c r="D989" s="286" t="s">
        <v>442</v>
      </c>
      <c r="E989" s="287">
        <v>850</v>
      </c>
      <c r="F989" s="294">
        <v>10</v>
      </c>
      <c r="G989" s="294">
        <v>10</v>
      </c>
    </row>
    <row r="990" spans="1:7" ht="26.4">
      <c r="A990" s="266" t="s">
        <v>44</v>
      </c>
      <c r="B990" s="285">
        <v>11</v>
      </c>
      <c r="C990" s="285">
        <v>5</v>
      </c>
      <c r="D990" s="286" t="s">
        <v>191</v>
      </c>
      <c r="E990" s="287"/>
      <c r="F990" s="288">
        <f t="shared" ref="F990:G994" si="71">F991</f>
        <v>130</v>
      </c>
      <c r="G990" s="288">
        <f t="shared" si="71"/>
        <v>130</v>
      </c>
    </row>
    <row r="991" spans="1:7">
      <c r="A991" s="266" t="s">
        <v>65</v>
      </c>
      <c r="B991" s="285">
        <v>11</v>
      </c>
      <c r="C991" s="285">
        <v>5</v>
      </c>
      <c r="D991" s="286" t="s">
        <v>192</v>
      </c>
      <c r="E991" s="287"/>
      <c r="F991" s="288">
        <f t="shared" si="71"/>
        <v>130</v>
      </c>
      <c r="G991" s="288">
        <f t="shared" si="71"/>
        <v>130</v>
      </c>
    </row>
    <row r="992" spans="1:7">
      <c r="A992" s="266" t="s">
        <v>396</v>
      </c>
      <c r="B992" s="285">
        <v>11</v>
      </c>
      <c r="C992" s="285">
        <v>5</v>
      </c>
      <c r="D992" s="286" t="s">
        <v>397</v>
      </c>
      <c r="E992" s="287"/>
      <c r="F992" s="288">
        <f t="shared" si="71"/>
        <v>130</v>
      </c>
      <c r="G992" s="288">
        <f t="shared" si="71"/>
        <v>130</v>
      </c>
    </row>
    <row r="993" spans="1:7">
      <c r="A993" s="266" t="s">
        <v>100</v>
      </c>
      <c r="B993" s="285">
        <v>11</v>
      </c>
      <c r="C993" s="285">
        <v>5</v>
      </c>
      <c r="D993" s="286" t="s">
        <v>398</v>
      </c>
      <c r="E993" s="287"/>
      <c r="F993" s="288">
        <f t="shared" si="71"/>
        <v>130</v>
      </c>
      <c r="G993" s="288">
        <f t="shared" si="71"/>
        <v>130</v>
      </c>
    </row>
    <row r="994" spans="1:7">
      <c r="A994" s="266" t="s">
        <v>524</v>
      </c>
      <c r="B994" s="285">
        <v>11</v>
      </c>
      <c r="C994" s="285">
        <v>5</v>
      </c>
      <c r="D994" s="286" t="s">
        <v>398</v>
      </c>
      <c r="E994" s="287">
        <v>200</v>
      </c>
      <c r="F994" s="288">
        <f t="shared" si="71"/>
        <v>130</v>
      </c>
      <c r="G994" s="288">
        <f t="shared" si="71"/>
        <v>130</v>
      </c>
    </row>
    <row r="995" spans="1:7">
      <c r="A995" s="266" t="s">
        <v>36</v>
      </c>
      <c r="B995" s="285">
        <v>11</v>
      </c>
      <c r="C995" s="285">
        <v>5</v>
      </c>
      <c r="D995" s="286" t="s">
        <v>398</v>
      </c>
      <c r="E995" s="287">
        <v>240</v>
      </c>
      <c r="F995" s="294">
        <v>130</v>
      </c>
      <c r="G995" s="294">
        <v>130</v>
      </c>
    </row>
    <row r="996" spans="1:7">
      <c r="A996" s="268" t="s">
        <v>58</v>
      </c>
      <c r="B996" s="285">
        <v>11</v>
      </c>
      <c r="C996" s="285">
        <v>5</v>
      </c>
      <c r="D996" s="286" t="s">
        <v>229</v>
      </c>
      <c r="E996" s="287"/>
      <c r="F996" s="288">
        <f t="shared" ref="F996:G1000" si="72">F997</f>
        <v>30</v>
      </c>
      <c r="G996" s="288">
        <f t="shared" si="72"/>
        <v>30</v>
      </c>
    </row>
    <row r="997" spans="1:7">
      <c r="A997" s="268" t="s">
        <v>57</v>
      </c>
      <c r="B997" s="285">
        <v>11</v>
      </c>
      <c r="C997" s="285">
        <v>5</v>
      </c>
      <c r="D997" s="286" t="s">
        <v>294</v>
      </c>
      <c r="E997" s="287"/>
      <c r="F997" s="288">
        <f t="shared" si="72"/>
        <v>30</v>
      </c>
      <c r="G997" s="288">
        <f t="shared" si="72"/>
        <v>30</v>
      </c>
    </row>
    <row r="998" spans="1:7">
      <c r="A998" s="268" t="s">
        <v>426</v>
      </c>
      <c r="B998" s="285">
        <v>11</v>
      </c>
      <c r="C998" s="285">
        <v>5</v>
      </c>
      <c r="D998" s="286" t="s">
        <v>427</v>
      </c>
      <c r="E998" s="287"/>
      <c r="F998" s="288">
        <f t="shared" si="72"/>
        <v>30</v>
      </c>
      <c r="G998" s="288">
        <f t="shared" si="72"/>
        <v>30</v>
      </c>
    </row>
    <row r="999" spans="1:7">
      <c r="A999" s="268" t="s">
        <v>56</v>
      </c>
      <c r="B999" s="285">
        <v>11</v>
      </c>
      <c r="C999" s="285">
        <v>5</v>
      </c>
      <c r="D999" s="286" t="s">
        <v>428</v>
      </c>
      <c r="E999" s="287"/>
      <c r="F999" s="288">
        <f t="shared" si="72"/>
        <v>30</v>
      </c>
      <c r="G999" s="288">
        <f t="shared" si="72"/>
        <v>30</v>
      </c>
    </row>
    <row r="1000" spans="1:7">
      <c r="A1000" s="266" t="s">
        <v>524</v>
      </c>
      <c r="B1000" s="285">
        <v>11</v>
      </c>
      <c r="C1000" s="285">
        <v>5</v>
      </c>
      <c r="D1000" s="286" t="s">
        <v>428</v>
      </c>
      <c r="E1000" s="287">
        <v>200</v>
      </c>
      <c r="F1000" s="288">
        <f t="shared" si="72"/>
        <v>30</v>
      </c>
      <c r="G1000" s="288">
        <f t="shared" si="72"/>
        <v>30</v>
      </c>
    </row>
    <row r="1001" spans="1:7">
      <c r="A1001" s="266" t="s">
        <v>36</v>
      </c>
      <c r="B1001" s="285">
        <v>11</v>
      </c>
      <c r="C1001" s="285">
        <v>5</v>
      </c>
      <c r="D1001" s="286" t="s">
        <v>428</v>
      </c>
      <c r="E1001" s="287">
        <v>240</v>
      </c>
      <c r="F1001" s="294">
        <v>30</v>
      </c>
      <c r="G1001" s="294">
        <v>30</v>
      </c>
    </row>
    <row r="1002" spans="1:7">
      <c r="A1002" s="273" t="s">
        <v>169</v>
      </c>
      <c r="B1002" s="277">
        <v>12</v>
      </c>
      <c r="C1002" s="277">
        <v>0</v>
      </c>
      <c r="D1002" s="278" t="s">
        <v>584</v>
      </c>
      <c r="E1002" s="279" t="s">
        <v>584</v>
      </c>
      <c r="F1002" s="280">
        <f>F1003+F1028+F1045</f>
        <v>17300</v>
      </c>
      <c r="G1002" s="280">
        <f>G1003+G1028+G1045</f>
        <v>17300</v>
      </c>
    </row>
    <row r="1003" spans="1:7">
      <c r="A1003" s="274" t="s">
        <v>563</v>
      </c>
      <c r="B1003" s="281">
        <v>12</v>
      </c>
      <c r="C1003" s="281">
        <v>1</v>
      </c>
      <c r="D1003" s="282" t="s">
        <v>584</v>
      </c>
      <c r="E1003" s="283" t="s">
        <v>584</v>
      </c>
      <c r="F1003" s="284">
        <f>F1004</f>
        <v>9728.9</v>
      </c>
      <c r="G1003" s="284">
        <f>G1004</f>
        <v>9728.9</v>
      </c>
    </row>
    <row r="1004" spans="1:7">
      <c r="A1004" s="275" t="s">
        <v>47</v>
      </c>
      <c r="B1004" s="285">
        <v>12</v>
      </c>
      <c r="C1004" s="285">
        <v>1</v>
      </c>
      <c r="D1004" s="286" t="s">
        <v>206</v>
      </c>
      <c r="E1004" s="287" t="s">
        <v>584</v>
      </c>
      <c r="F1004" s="288">
        <f>F1005</f>
        <v>9728.9</v>
      </c>
      <c r="G1004" s="288">
        <f>G1005</f>
        <v>9728.9</v>
      </c>
    </row>
    <row r="1005" spans="1:7" ht="26.4">
      <c r="A1005" s="275" t="s">
        <v>170</v>
      </c>
      <c r="B1005" s="285">
        <v>12</v>
      </c>
      <c r="C1005" s="285">
        <v>1</v>
      </c>
      <c r="D1005" s="286" t="s">
        <v>485</v>
      </c>
      <c r="E1005" s="287" t="s">
        <v>584</v>
      </c>
      <c r="F1005" s="288">
        <f>F1006+F1013+F1017+F1021</f>
        <v>9728.9</v>
      </c>
      <c r="G1005" s="288">
        <f>G1006+G1013+G1017+G1021</f>
        <v>9728.9</v>
      </c>
    </row>
    <row r="1006" spans="1:7" ht="39.6">
      <c r="A1006" s="352" t="s">
        <v>996</v>
      </c>
      <c r="B1006" s="285">
        <v>12</v>
      </c>
      <c r="C1006" s="285">
        <v>1</v>
      </c>
      <c r="D1006" s="286" t="s">
        <v>486</v>
      </c>
      <c r="E1006" s="287" t="s">
        <v>584</v>
      </c>
      <c r="F1006" s="288">
        <f>F1007+F1010</f>
        <v>5632.5</v>
      </c>
      <c r="G1006" s="288">
        <f>G1007+G1010</f>
        <v>5632.5</v>
      </c>
    </row>
    <row r="1007" spans="1:7">
      <c r="A1007" s="275" t="s">
        <v>503</v>
      </c>
      <c r="B1007" s="285">
        <v>12</v>
      </c>
      <c r="C1007" s="285">
        <v>1</v>
      </c>
      <c r="D1007" s="286" t="s">
        <v>564</v>
      </c>
      <c r="E1007" s="287" t="s">
        <v>584</v>
      </c>
      <c r="F1007" s="288">
        <f>F1008</f>
        <v>3170.5</v>
      </c>
      <c r="G1007" s="288">
        <f>G1008</f>
        <v>3170.5</v>
      </c>
    </row>
    <row r="1008" spans="1:7">
      <c r="A1008" s="275" t="s">
        <v>27</v>
      </c>
      <c r="B1008" s="285">
        <v>12</v>
      </c>
      <c r="C1008" s="285">
        <v>1</v>
      </c>
      <c r="D1008" s="286" t="s">
        <v>564</v>
      </c>
      <c r="E1008" s="287" t="s">
        <v>5</v>
      </c>
      <c r="F1008" s="288">
        <f>F1009</f>
        <v>3170.5</v>
      </c>
      <c r="G1008" s="288">
        <f>G1009</f>
        <v>3170.5</v>
      </c>
    </row>
    <row r="1009" spans="1:7">
      <c r="A1009" s="275" t="s">
        <v>41</v>
      </c>
      <c r="B1009" s="285">
        <v>12</v>
      </c>
      <c r="C1009" s="285">
        <v>1</v>
      </c>
      <c r="D1009" s="286" t="s">
        <v>564</v>
      </c>
      <c r="E1009" s="287" t="s">
        <v>40</v>
      </c>
      <c r="F1009" s="294">
        <v>3170.5</v>
      </c>
      <c r="G1009" s="294">
        <v>3170.5</v>
      </c>
    </row>
    <row r="1010" spans="1:7">
      <c r="A1010" s="275" t="s">
        <v>35</v>
      </c>
      <c r="B1010" s="285">
        <v>12</v>
      </c>
      <c r="C1010" s="285">
        <v>1</v>
      </c>
      <c r="D1010" s="286" t="s">
        <v>565</v>
      </c>
      <c r="E1010" s="287" t="s">
        <v>584</v>
      </c>
      <c r="F1010" s="288">
        <f>F1011</f>
        <v>2462</v>
      </c>
      <c r="G1010" s="288">
        <f>G1011</f>
        <v>2462</v>
      </c>
    </row>
    <row r="1011" spans="1:7">
      <c r="A1011" s="275" t="s">
        <v>27</v>
      </c>
      <c r="B1011" s="285">
        <v>12</v>
      </c>
      <c r="C1011" s="285">
        <v>1</v>
      </c>
      <c r="D1011" s="286" t="s">
        <v>565</v>
      </c>
      <c r="E1011" s="287" t="s">
        <v>5</v>
      </c>
      <c r="F1011" s="288">
        <f>F1012</f>
        <v>2462</v>
      </c>
      <c r="G1011" s="288">
        <f>G1012</f>
        <v>2462</v>
      </c>
    </row>
    <row r="1012" spans="1:7">
      <c r="A1012" s="275" t="s">
        <v>41</v>
      </c>
      <c r="B1012" s="285">
        <v>12</v>
      </c>
      <c r="C1012" s="285">
        <v>1</v>
      </c>
      <c r="D1012" s="286" t="s">
        <v>565</v>
      </c>
      <c r="E1012" s="287" t="s">
        <v>40</v>
      </c>
      <c r="F1012" s="294">
        <v>2462</v>
      </c>
      <c r="G1012" s="294">
        <v>2462</v>
      </c>
    </row>
    <row r="1013" spans="1:7" ht="39.6">
      <c r="A1013" s="352" t="s">
        <v>998</v>
      </c>
      <c r="B1013" s="285">
        <v>12</v>
      </c>
      <c r="C1013" s="285">
        <v>1</v>
      </c>
      <c r="D1013" s="286" t="s">
        <v>566</v>
      </c>
      <c r="E1013" s="287" t="s">
        <v>584</v>
      </c>
      <c r="F1013" s="288">
        <f t="shared" ref="F1013:G1015" si="73">F1014</f>
        <v>408.4</v>
      </c>
      <c r="G1013" s="288">
        <f t="shared" si="73"/>
        <v>408.4</v>
      </c>
    </row>
    <row r="1014" spans="1:7" ht="26.4">
      <c r="A1014" s="275" t="s">
        <v>567</v>
      </c>
      <c r="B1014" s="285">
        <v>12</v>
      </c>
      <c r="C1014" s="285">
        <v>1</v>
      </c>
      <c r="D1014" s="286" t="s">
        <v>568</v>
      </c>
      <c r="E1014" s="287" t="s">
        <v>584</v>
      </c>
      <c r="F1014" s="288">
        <f t="shared" si="73"/>
        <v>408.4</v>
      </c>
      <c r="G1014" s="288">
        <f t="shared" si="73"/>
        <v>408.4</v>
      </c>
    </row>
    <row r="1015" spans="1:7">
      <c r="A1015" s="275" t="s">
        <v>27</v>
      </c>
      <c r="B1015" s="285">
        <v>12</v>
      </c>
      <c r="C1015" s="285">
        <v>1</v>
      </c>
      <c r="D1015" s="286" t="s">
        <v>568</v>
      </c>
      <c r="E1015" s="287" t="s">
        <v>5</v>
      </c>
      <c r="F1015" s="288">
        <f t="shared" si="73"/>
        <v>408.4</v>
      </c>
      <c r="G1015" s="288">
        <f t="shared" si="73"/>
        <v>408.4</v>
      </c>
    </row>
    <row r="1016" spans="1:7">
      <c r="A1016" s="275" t="s">
        <v>41</v>
      </c>
      <c r="B1016" s="285">
        <v>12</v>
      </c>
      <c r="C1016" s="285">
        <v>1</v>
      </c>
      <c r="D1016" s="286" t="s">
        <v>568</v>
      </c>
      <c r="E1016" s="287" t="s">
        <v>40</v>
      </c>
      <c r="F1016" s="294">
        <v>408.4</v>
      </c>
      <c r="G1016" s="294">
        <v>408.4</v>
      </c>
    </row>
    <row r="1017" spans="1:7" ht="66">
      <c r="A1017" s="352" t="s">
        <v>999</v>
      </c>
      <c r="B1017" s="285">
        <v>12</v>
      </c>
      <c r="C1017" s="285">
        <v>1</v>
      </c>
      <c r="D1017" s="286" t="s">
        <v>569</v>
      </c>
      <c r="E1017" s="287" t="s">
        <v>584</v>
      </c>
      <c r="F1017" s="288">
        <f t="shared" ref="F1017:G1019" si="74">F1018</f>
        <v>613.4</v>
      </c>
      <c r="G1017" s="288">
        <f t="shared" si="74"/>
        <v>613.4</v>
      </c>
    </row>
    <row r="1018" spans="1:7" ht="26.4">
      <c r="A1018" s="275" t="s">
        <v>567</v>
      </c>
      <c r="B1018" s="285">
        <v>12</v>
      </c>
      <c r="C1018" s="285">
        <v>1</v>
      </c>
      <c r="D1018" s="286" t="s">
        <v>570</v>
      </c>
      <c r="E1018" s="287" t="s">
        <v>584</v>
      </c>
      <c r="F1018" s="288">
        <f t="shared" si="74"/>
        <v>613.4</v>
      </c>
      <c r="G1018" s="288">
        <f t="shared" si="74"/>
        <v>613.4</v>
      </c>
    </row>
    <row r="1019" spans="1:7">
      <c r="A1019" s="275" t="s">
        <v>27</v>
      </c>
      <c r="B1019" s="285">
        <v>12</v>
      </c>
      <c r="C1019" s="285">
        <v>1</v>
      </c>
      <c r="D1019" s="286" t="s">
        <v>570</v>
      </c>
      <c r="E1019" s="287" t="s">
        <v>5</v>
      </c>
      <c r="F1019" s="288">
        <f t="shared" si="74"/>
        <v>613.4</v>
      </c>
      <c r="G1019" s="288">
        <f t="shared" si="74"/>
        <v>613.4</v>
      </c>
    </row>
    <row r="1020" spans="1:7">
      <c r="A1020" s="275" t="s">
        <v>41</v>
      </c>
      <c r="B1020" s="285">
        <v>12</v>
      </c>
      <c r="C1020" s="285">
        <v>1</v>
      </c>
      <c r="D1020" s="286" t="s">
        <v>570</v>
      </c>
      <c r="E1020" s="287" t="s">
        <v>40</v>
      </c>
      <c r="F1020" s="294">
        <v>613.4</v>
      </c>
      <c r="G1020" s="294">
        <v>613.4</v>
      </c>
    </row>
    <row r="1021" spans="1:7" ht="39.6">
      <c r="A1021" s="352" t="s">
        <v>1000</v>
      </c>
      <c r="B1021" s="285">
        <v>12</v>
      </c>
      <c r="C1021" s="285">
        <v>1</v>
      </c>
      <c r="D1021" s="286" t="s">
        <v>571</v>
      </c>
      <c r="E1021" s="287" t="s">
        <v>584</v>
      </c>
      <c r="F1021" s="288">
        <f>F1022+F1025</f>
        <v>3074.6000000000004</v>
      </c>
      <c r="G1021" s="288">
        <f>G1022+G1025</f>
        <v>3074.6000000000004</v>
      </c>
    </row>
    <row r="1022" spans="1:7">
      <c r="A1022" s="275" t="s">
        <v>503</v>
      </c>
      <c r="B1022" s="285">
        <v>12</v>
      </c>
      <c r="C1022" s="285">
        <v>1</v>
      </c>
      <c r="D1022" s="286" t="s">
        <v>572</v>
      </c>
      <c r="E1022" s="287" t="s">
        <v>584</v>
      </c>
      <c r="F1022" s="288">
        <f>F1023</f>
        <v>1296.4000000000001</v>
      </c>
      <c r="G1022" s="288">
        <f>G1023</f>
        <v>1296.4000000000001</v>
      </c>
    </row>
    <row r="1023" spans="1:7">
      <c r="A1023" s="275" t="s">
        <v>27</v>
      </c>
      <c r="B1023" s="285">
        <v>12</v>
      </c>
      <c r="C1023" s="285">
        <v>1</v>
      </c>
      <c r="D1023" s="286" t="s">
        <v>572</v>
      </c>
      <c r="E1023" s="287" t="s">
        <v>5</v>
      </c>
      <c r="F1023" s="288">
        <f>F1024</f>
        <v>1296.4000000000001</v>
      </c>
      <c r="G1023" s="288">
        <f>G1024</f>
        <v>1296.4000000000001</v>
      </c>
    </row>
    <row r="1024" spans="1:7">
      <c r="A1024" s="275" t="s">
        <v>41</v>
      </c>
      <c r="B1024" s="285">
        <v>12</v>
      </c>
      <c r="C1024" s="285">
        <v>1</v>
      </c>
      <c r="D1024" s="286" t="s">
        <v>572</v>
      </c>
      <c r="E1024" s="287" t="s">
        <v>40</v>
      </c>
      <c r="F1024" s="294">
        <v>1296.4000000000001</v>
      </c>
      <c r="G1024" s="294">
        <v>1296.4000000000001</v>
      </c>
    </row>
    <row r="1025" spans="1:7" ht="26.4">
      <c r="A1025" s="275" t="s">
        <v>567</v>
      </c>
      <c r="B1025" s="285">
        <v>12</v>
      </c>
      <c r="C1025" s="285">
        <v>1</v>
      </c>
      <c r="D1025" s="286" t="s">
        <v>573</v>
      </c>
      <c r="E1025" s="287" t="s">
        <v>584</v>
      </c>
      <c r="F1025" s="288">
        <f>F1026</f>
        <v>1778.2</v>
      </c>
      <c r="G1025" s="288">
        <f>G1026</f>
        <v>1778.2</v>
      </c>
    </row>
    <row r="1026" spans="1:7">
      <c r="A1026" s="275" t="s">
        <v>27</v>
      </c>
      <c r="B1026" s="285">
        <v>12</v>
      </c>
      <c r="C1026" s="285">
        <v>1</v>
      </c>
      <c r="D1026" s="286" t="s">
        <v>573</v>
      </c>
      <c r="E1026" s="287" t="s">
        <v>5</v>
      </c>
      <c r="F1026" s="288">
        <f>F1027</f>
        <v>1778.2</v>
      </c>
      <c r="G1026" s="288">
        <f>G1027</f>
        <v>1778.2</v>
      </c>
    </row>
    <row r="1027" spans="1:7">
      <c r="A1027" s="275" t="s">
        <v>41</v>
      </c>
      <c r="B1027" s="285">
        <v>12</v>
      </c>
      <c r="C1027" s="285">
        <v>1</v>
      </c>
      <c r="D1027" s="286" t="s">
        <v>573</v>
      </c>
      <c r="E1027" s="287" t="s">
        <v>40</v>
      </c>
      <c r="F1027" s="294">
        <v>1778.2</v>
      </c>
      <c r="G1027" s="294">
        <v>1778.2</v>
      </c>
    </row>
    <row r="1028" spans="1:7">
      <c r="A1028" s="274" t="s">
        <v>574</v>
      </c>
      <c r="B1028" s="281">
        <v>12</v>
      </c>
      <c r="C1028" s="281">
        <v>2</v>
      </c>
      <c r="D1028" s="282" t="s">
        <v>584</v>
      </c>
      <c r="E1028" s="283" t="s">
        <v>584</v>
      </c>
      <c r="F1028" s="284">
        <f>F1029</f>
        <v>7471.1</v>
      </c>
      <c r="G1028" s="284">
        <f>G1029</f>
        <v>7471.1</v>
      </c>
    </row>
    <row r="1029" spans="1:7">
      <c r="A1029" s="275" t="s">
        <v>47</v>
      </c>
      <c r="B1029" s="285">
        <v>12</v>
      </c>
      <c r="C1029" s="285">
        <v>2</v>
      </c>
      <c r="D1029" s="286" t="s">
        <v>206</v>
      </c>
      <c r="E1029" s="287" t="s">
        <v>584</v>
      </c>
      <c r="F1029" s="288">
        <f>F1030</f>
        <v>7471.1</v>
      </c>
      <c r="G1029" s="288">
        <f>G1030</f>
        <v>7471.1</v>
      </c>
    </row>
    <row r="1030" spans="1:7" ht="26.4">
      <c r="A1030" s="275" t="s">
        <v>170</v>
      </c>
      <c r="B1030" s="285">
        <v>12</v>
      </c>
      <c r="C1030" s="285">
        <v>2</v>
      </c>
      <c r="D1030" s="286" t="s">
        <v>485</v>
      </c>
      <c r="E1030" s="287" t="s">
        <v>584</v>
      </c>
      <c r="F1030" s="288">
        <f>F1031+F1041</f>
        <v>7471.1</v>
      </c>
      <c r="G1030" s="288">
        <f>G1031+G1041</f>
        <v>7471.1</v>
      </c>
    </row>
    <row r="1031" spans="1:7" ht="39.6">
      <c r="A1031" s="352" t="s">
        <v>996</v>
      </c>
      <c r="B1031" s="285">
        <v>12</v>
      </c>
      <c r="C1031" s="285">
        <v>2</v>
      </c>
      <c r="D1031" s="286" t="s">
        <v>486</v>
      </c>
      <c r="E1031" s="287" t="s">
        <v>584</v>
      </c>
      <c r="F1031" s="288">
        <f>F1032+F1035+F1038</f>
        <v>7108.1</v>
      </c>
      <c r="G1031" s="288">
        <f>G1032+G1035+G1038</f>
        <v>7108.1</v>
      </c>
    </row>
    <row r="1032" spans="1:7" ht="39.6">
      <c r="A1032" s="275" t="s">
        <v>487</v>
      </c>
      <c r="B1032" s="285">
        <v>12</v>
      </c>
      <c r="C1032" s="285">
        <v>2</v>
      </c>
      <c r="D1032" s="286" t="s">
        <v>488</v>
      </c>
      <c r="E1032" s="287" t="s">
        <v>584</v>
      </c>
      <c r="F1032" s="288">
        <f>F1033</f>
        <v>2837</v>
      </c>
      <c r="G1032" s="288">
        <f>G1033</f>
        <v>2837</v>
      </c>
    </row>
    <row r="1033" spans="1:7">
      <c r="A1033" s="275" t="s">
        <v>524</v>
      </c>
      <c r="B1033" s="285">
        <v>12</v>
      </c>
      <c r="C1033" s="285">
        <v>2</v>
      </c>
      <c r="D1033" s="286" t="s">
        <v>488</v>
      </c>
      <c r="E1033" s="287" t="s">
        <v>20</v>
      </c>
      <c r="F1033" s="288">
        <f>F1034</f>
        <v>2837</v>
      </c>
      <c r="G1033" s="288">
        <f>G1034</f>
        <v>2837</v>
      </c>
    </row>
    <row r="1034" spans="1:7">
      <c r="A1034" s="275" t="s">
        <v>36</v>
      </c>
      <c r="B1034" s="285">
        <v>12</v>
      </c>
      <c r="C1034" s="285">
        <v>2</v>
      </c>
      <c r="D1034" s="286" t="s">
        <v>488</v>
      </c>
      <c r="E1034" s="287" t="s">
        <v>19</v>
      </c>
      <c r="F1034" s="294">
        <v>2837</v>
      </c>
      <c r="G1034" s="294">
        <v>2837</v>
      </c>
    </row>
    <row r="1035" spans="1:7">
      <c r="A1035" s="275" t="s">
        <v>503</v>
      </c>
      <c r="B1035" s="285">
        <v>12</v>
      </c>
      <c r="C1035" s="285">
        <v>2</v>
      </c>
      <c r="D1035" s="286" t="s">
        <v>564</v>
      </c>
      <c r="E1035" s="287" t="s">
        <v>584</v>
      </c>
      <c r="F1035" s="288">
        <f>F1036</f>
        <v>2291.8000000000002</v>
      </c>
      <c r="G1035" s="288">
        <f>G1036</f>
        <v>2291.8000000000002</v>
      </c>
    </row>
    <row r="1036" spans="1:7">
      <c r="A1036" s="275" t="s">
        <v>27</v>
      </c>
      <c r="B1036" s="285">
        <v>12</v>
      </c>
      <c r="C1036" s="285">
        <v>2</v>
      </c>
      <c r="D1036" s="286" t="s">
        <v>564</v>
      </c>
      <c r="E1036" s="287" t="s">
        <v>5</v>
      </c>
      <c r="F1036" s="288">
        <f>F1037</f>
        <v>2291.8000000000002</v>
      </c>
      <c r="G1036" s="288">
        <f>G1037</f>
        <v>2291.8000000000002</v>
      </c>
    </row>
    <row r="1037" spans="1:7">
      <c r="A1037" s="275" t="s">
        <v>41</v>
      </c>
      <c r="B1037" s="285">
        <v>12</v>
      </c>
      <c r="C1037" s="285">
        <v>2</v>
      </c>
      <c r="D1037" s="286" t="s">
        <v>564</v>
      </c>
      <c r="E1037" s="287" t="s">
        <v>40</v>
      </c>
      <c r="F1037" s="294">
        <v>2291.8000000000002</v>
      </c>
      <c r="G1037" s="294">
        <v>2291.8000000000002</v>
      </c>
    </row>
    <row r="1038" spans="1:7">
      <c r="A1038" s="275" t="s">
        <v>35</v>
      </c>
      <c r="B1038" s="285">
        <v>12</v>
      </c>
      <c r="C1038" s="285">
        <v>2</v>
      </c>
      <c r="D1038" s="286" t="s">
        <v>565</v>
      </c>
      <c r="E1038" s="287" t="s">
        <v>584</v>
      </c>
      <c r="F1038" s="288">
        <f>F1039</f>
        <v>1979.3</v>
      </c>
      <c r="G1038" s="288">
        <f>G1039</f>
        <v>1979.3</v>
      </c>
    </row>
    <row r="1039" spans="1:7">
      <c r="A1039" s="275" t="s">
        <v>27</v>
      </c>
      <c r="B1039" s="285">
        <v>12</v>
      </c>
      <c r="C1039" s="285">
        <v>2</v>
      </c>
      <c r="D1039" s="286" t="s">
        <v>565</v>
      </c>
      <c r="E1039" s="287" t="s">
        <v>5</v>
      </c>
      <c r="F1039" s="288">
        <f>F1040</f>
        <v>1979.3</v>
      </c>
      <c r="G1039" s="288">
        <f>G1040</f>
        <v>1979.3</v>
      </c>
    </row>
    <row r="1040" spans="1:7">
      <c r="A1040" s="275" t="s">
        <v>41</v>
      </c>
      <c r="B1040" s="285">
        <v>12</v>
      </c>
      <c r="C1040" s="285">
        <v>2</v>
      </c>
      <c r="D1040" s="286" t="s">
        <v>565</v>
      </c>
      <c r="E1040" s="287" t="s">
        <v>40</v>
      </c>
      <c r="F1040" s="294">
        <v>1979.3</v>
      </c>
      <c r="G1040" s="294">
        <v>1979.3</v>
      </c>
    </row>
    <row r="1041" spans="1:7" ht="26.4">
      <c r="A1041" s="275" t="s">
        <v>489</v>
      </c>
      <c r="B1041" s="285">
        <v>12</v>
      </c>
      <c r="C1041" s="285">
        <v>2</v>
      </c>
      <c r="D1041" s="286" t="s">
        <v>490</v>
      </c>
      <c r="E1041" s="287" t="s">
        <v>584</v>
      </c>
      <c r="F1041" s="288">
        <f t="shared" ref="F1041:G1043" si="75">F1042</f>
        <v>363</v>
      </c>
      <c r="G1041" s="288">
        <f t="shared" si="75"/>
        <v>363</v>
      </c>
    </row>
    <row r="1042" spans="1:7" ht="26.4">
      <c r="A1042" s="275" t="s">
        <v>491</v>
      </c>
      <c r="B1042" s="285">
        <v>12</v>
      </c>
      <c r="C1042" s="285">
        <v>2</v>
      </c>
      <c r="D1042" s="286" t="s">
        <v>492</v>
      </c>
      <c r="E1042" s="287" t="s">
        <v>584</v>
      </c>
      <c r="F1042" s="288">
        <f t="shared" si="75"/>
        <v>363</v>
      </c>
      <c r="G1042" s="288">
        <f t="shared" si="75"/>
        <v>363</v>
      </c>
    </row>
    <row r="1043" spans="1:7">
      <c r="A1043" s="275" t="s">
        <v>524</v>
      </c>
      <c r="B1043" s="285">
        <v>12</v>
      </c>
      <c r="C1043" s="285">
        <v>2</v>
      </c>
      <c r="D1043" s="286" t="s">
        <v>492</v>
      </c>
      <c r="E1043" s="287" t="s">
        <v>20</v>
      </c>
      <c r="F1043" s="288">
        <f t="shared" si="75"/>
        <v>363</v>
      </c>
      <c r="G1043" s="288">
        <f t="shared" si="75"/>
        <v>363</v>
      </c>
    </row>
    <row r="1044" spans="1:7">
      <c r="A1044" s="275" t="s">
        <v>36</v>
      </c>
      <c r="B1044" s="285">
        <v>12</v>
      </c>
      <c r="C1044" s="285">
        <v>2</v>
      </c>
      <c r="D1044" s="286" t="s">
        <v>492</v>
      </c>
      <c r="E1044" s="287" t="s">
        <v>19</v>
      </c>
      <c r="F1044" s="294">
        <v>363</v>
      </c>
      <c r="G1044" s="294">
        <v>363</v>
      </c>
    </row>
    <row r="1045" spans="1:7">
      <c r="A1045" s="274" t="s">
        <v>497</v>
      </c>
      <c r="B1045" s="281">
        <v>12</v>
      </c>
      <c r="C1045" s="281">
        <v>4</v>
      </c>
      <c r="D1045" s="282" t="s">
        <v>584</v>
      </c>
      <c r="E1045" s="283" t="s">
        <v>584</v>
      </c>
      <c r="F1045" s="284">
        <f>F1046</f>
        <v>100</v>
      </c>
      <c r="G1045" s="284">
        <f>G1046</f>
        <v>100</v>
      </c>
    </row>
    <row r="1046" spans="1:7">
      <c r="A1046" s="266" t="s">
        <v>58</v>
      </c>
      <c r="B1046" s="285">
        <v>12</v>
      </c>
      <c r="C1046" s="285">
        <v>4</v>
      </c>
      <c r="D1046" s="286" t="s">
        <v>229</v>
      </c>
      <c r="E1046" s="287" t="s">
        <v>584</v>
      </c>
      <c r="F1046" s="288">
        <f>F1047+F1052</f>
        <v>100</v>
      </c>
      <c r="G1046" s="288">
        <f>G1047+G1052</f>
        <v>100</v>
      </c>
    </row>
    <row r="1047" spans="1:7">
      <c r="A1047" s="272" t="s">
        <v>57</v>
      </c>
      <c r="B1047" s="285">
        <v>12</v>
      </c>
      <c r="C1047" s="285">
        <v>4</v>
      </c>
      <c r="D1047" s="286" t="s">
        <v>294</v>
      </c>
      <c r="E1047" s="287"/>
      <c r="F1047" s="288">
        <f t="shared" ref="F1047:G1050" si="76">F1048</f>
        <v>50</v>
      </c>
      <c r="G1047" s="288">
        <f t="shared" si="76"/>
        <v>50</v>
      </c>
    </row>
    <row r="1048" spans="1:7">
      <c r="A1048" s="268" t="s">
        <v>426</v>
      </c>
      <c r="B1048" s="285">
        <v>12</v>
      </c>
      <c r="C1048" s="285">
        <v>4</v>
      </c>
      <c r="D1048" s="286" t="s">
        <v>427</v>
      </c>
      <c r="E1048" s="287"/>
      <c r="F1048" s="288">
        <f t="shared" si="76"/>
        <v>50</v>
      </c>
      <c r="G1048" s="288">
        <f t="shared" si="76"/>
        <v>50</v>
      </c>
    </row>
    <row r="1049" spans="1:7">
      <c r="A1049" s="268" t="s">
        <v>701</v>
      </c>
      <c r="B1049" s="285">
        <v>12</v>
      </c>
      <c r="C1049" s="285">
        <v>4</v>
      </c>
      <c r="D1049" s="286" t="s">
        <v>700</v>
      </c>
      <c r="E1049" s="287"/>
      <c r="F1049" s="288">
        <f t="shared" si="76"/>
        <v>50</v>
      </c>
      <c r="G1049" s="288">
        <f t="shared" si="76"/>
        <v>50</v>
      </c>
    </row>
    <row r="1050" spans="1:7">
      <c r="A1050" s="266" t="s">
        <v>27</v>
      </c>
      <c r="B1050" s="285">
        <v>12</v>
      </c>
      <c r="C1050" s="285">
        <v>4</v>
      </c>
      <c r="D1050" s="286" t="s">
        <v>700</v>
      </c>
      <c r="E1050" s="287">
        <v>600</v>
      </c>
      <c r="F1050" s="288">
        <f t="shared" si="76"/>
        <v>50</v>
      </c>
      <c r="G1050" s="288">
        <f t="shared" si="76"/>
        <v>50</v>
      </c>
    </row>
    <row r="1051" spans="1:7">
      <c r="A1051" s="266" t="s">
        <v>41</v>
      </c>
      <c r="B1051" s="285">
        <v>12</v>
      </c>
      <c r="C1051" s="285">
        <v>4</v>
      </c>
      <c r="D1051" s="286" t="s">
        <v>700</v>
      </c>
      <c r="E1051" s="287">
        <v>620</v>
      </c>
      <c r="F1051" s="294">
        <v>50</v>
      </c>
      <c r="G1051" s="294">
        <v>50</v>
      </c>
    </row>
    <row r="1052" spans="1:7">
      <c r="A1052" s="269" t="s">
        <v>54</v>
      </c>
      <c r="B1052" s="285">
        <v>12</v>
      </c>
      <c r="C1052" s="285">
        <v>4</v>
      </c>
      <c r="D1052" s="286" t="s">
        <v>384</v>
      </c>
      <c r="E1052" s="287" t="s">
        <v>584</v>
      </c>
      <c r="F1052" s="288">
        <f t="shared" ref="F1052:G1055" si="77">F1053</f>
        <v>50</v>
      </c>
      <c r="G1052" s="288">
        <f t="shared" si="77"/>
        <v>50</v>
      </c>
    </row>
    <row r="1053" spans="1:7" ht="26.4">
      <c r="A1053" s="270" t="s">
        <v>429</v>
      </c>
      <c r="B1053" s="285">
        <v>12</v>
      </c>
      <c r="C1053" s="285">
        <v>4</v>
      </c>
      <c r="D1053" s="286" t="s">
        <v>385</v>
      </c>
      <c r="E1053" s="287" t="s">
        <v>584</v>
      </c>
      <c r="F1053" s="288">
        <f t="shared" si="77"/>
        <v>50</v>
      </c>
      <c r="G1053" s="288">
        <f t="shared" si="77"/>
        <v>50</v>
      </c>
    </row>
    <row r="1054" spans="1:7" ht="26.4">
      <c r="A1054" s="269" t="s">
        <v>703</v>
      </c>
      <c r="B1054" s="285">
        <v>12</v>
      </c>
      <c r="C1054" s="285">
        <v>4</v>
      </c>
      <c r="D1054" s="286" t="s">
        <v>702</v>
      </c>
      <c r="E1054" s="287" t="s">
        <v>584</v>
      </c>
      <c r="F1054" s="288">
        <f t="shared" si="77"/>
        <v>50</v>
      </c>
      <c r="G1054" s="288">
        <f t="shared" si="77"/>
        <v>50</v>
      </c>
    </row>
    <row r="1055" spans="1:7">
      <c r="A1055" s="266" t="s">
        <v>27</v>
      </c>
      <c r="B1055" s="285">
        <v>12</v>
      </c>
      <c r="C1055" s="285">
        <v>4</v>
      </c>
      <c r="D1055" s="286" t="s">
        <v>702</v>
      </c>
      <c r="E1055" s="287">
        <v>600</v>
      </c>
      <c r="F1055" s="288">
        <f t="shared" si="77"/>
        <v>50</v>
      </c>
      <c r="G1055" s="288">
        <f t="shared" si="77"/>
        <v>50</v>
      </c>
    </row>
    <row r="1056" spans="1:7">
      <c r="A1056" s="266" t="s">
        <v>41</v>
      </c>
      <c r="B1056" s="285">
        <v>12</v>
      </c>
      <c r="C1056" s="285">
        <v>4</v>
      </c>
      <c r="D1056" s="286" t="s">
        <v>702</v>
      </c>
      <c r="E1056" s="287">
        <v>620</v>
      </c>
      <c r="F1056" s="294">
        <v>50</v>
      </c>
      <c r="G1056" s="294">
        <v>50</v>
      </c>
    </row>
    <row r="1057" spans="1:7">
      <c r="A1057" s="273" t="s">
        <v>171</v>
      </c>
      <c r="B1057" s="277">
        <v>13</v>
      </c>
      <c r="C1057" s="277">
        <v>0</v>
      </c>
      <c r="D1057" s="278" t="s">
        <v>584</v>
      </c>
      <c r="E1057" s="279" t="s">
        <v>584</v>
      </c>
      <c r="F1057" s="280">
        <f t="shared" ref="F1057:G1062" si="78">F1058</f>
        <v>23500</v>
      </c>
      <c r="G1057" s="280">
        <f t="shared" si="78"/>
        <v>23500</v>
      </c>
    </row>
    <row r="1058" spans="1:7">
      <c r="A1058" s="274" t="s">
        <v>528</v>
      </c>
      <c r="B1058" s="281">
        <v>13</v>
      </c>
      <c r="C1058" s="281">
        <v>1</v>
      </c>
      <c r="D1058" s="282" t="s">
        <v>584</v>
      </c>
      <c r="E1058" s="283" t="s">
        <v>584</v>
      </c>
      <c r="F1058" s="284">
        <f t="shared" si="78"/>
        <v>23500</v>
      </c>
      <c r="G1058" s="284">
        <f t="shared" si="78"/>
        <v>23500</v>
      </c>
    </row>
    <row r="1059" spans="1:7">
      <c r="A1059" s="275" t="s">
        <v>47</v>
      </c>
      <c r="B1059" s="285">
        <v>13</v>
      </c>
      <c r="C1059" s="285">
        <v>1</v>
      </c>
      <c r="D1059" s="286" t="s">
        <v>206</v>
      </c>
      <c r="E1059" s="287" t="s">
        <v>584</v>
      </c>
      <c r="F1059" s="288">
        <f t="shared" si="78"/>
        <v>23500</v>
      </c>
      <c r="G1059" s="288">
        <f t="shared" si="78"/>
        <v>23500</v>
      </c>
    </row>
    <row r="1060" spans="1:7">
      <c r="A1060" s="275" t="s">
        <v>172</v>
      </c>
      <c r="B1060" s="285">
        <v>13</v>
      </c>
      <c r="C1060" s="285">
        <v>1</v>
      </c>
      <c r="D1060" s="286" t="s">
        <v>494</v>
      </c>
      <c r="E1060" s="287" t="s">
        <v>584</v>
      </c>
      <c r="F1060" s="288">
        <f t="shared" si="78"/>
        <v>23500</v>
      </c>
      <c r="G1060" s="288">
        <f t="shared" si="78"/>
        <v>23500</v>
      </c>
    </row>
    <row r="1061" spans="1:7" ht="26.4">
      <c r="A1061" s="275" t="s">
        <v>529</v>
      </c>
      <c r="B1061" s="285">
        <v>13</v>
      </c>
      <c r="C1061" s="285">
        <v>1</v>
      </c>
      <c r="D1061" s="286" t="s">
        <v>530</v>
      </c>
      <c r="E1061" s="287" t="s">
        <v>584</v>
      </c>
      <c r="F1061" s="288">
        <f t="shared" si="78"/>
        <v>23500</v>
      </c>
      <c r="G1061" s="288">
        <f t="shared" si="78"/>
        <v>23500</v>
      </c>
    </row>
    <row r="1062" spans="1:7">
      <c r="A1062" s="275" t="s">
        <v>173</v>
      </c>
      <c r="B1062" s="285">
        <v>13</v>
      </c>
      <c r="C1062" s="285">
        <v>1</v>
      </c>
      <c r="D1062" s="286" t="s">
        <v>531</v>
      </c>
      <c r="E1062" s="287" t="s">
        <v>584</v>
      </c>
      <c r="F1062" s="288">
        <f t="shared" si="78"/>
        <v>23500</v>
      </c>
      <c r="G1062" s="288">
        <f t="shared" si="78"/>
        <v>23500</v>
      </c>
    </row>
    <row r="1063" spans="1:7">
      <c r="A1063" s="275" t="s">
        <v>174</v>
      </c>
      <c r="B1063" s="285">
        <v>13</v>
      </c>
      <c r="C1063" s="285">
        <v>1</v>
      </c>
      <c r="D1063" s="286" t="s">
        <v>531</v>
      </c>
      <c r="E1063" s="287" t="s">
        <v>9</v>
      </c>
      <c r="F1063" s="288">
        <f>F1064</f>
        <v>23500</v>
      </c>
      <c r="G1063" s="288">
        <f>G1064</f>
        <v>23500</v>
      </c>
    </row>
    <row r="1064" spans="1:7">
      <c r="A1064" s="275" t="s">
        <v>175</v>
      </c>
      <c r="B1064" s="285">
        <v>13</v>
      </c>
      <c r="C1064" s="285">
        <v>1</v>
      </c>
      <c r="D1064" s="286" t="s">
        <v>531</v>
      </c>
      <c r="E1064" s="287" t="s">
        <v>176</v>
      </c>
      <c r="F1064" s="294">
        <v>23500</v>
      </c>
      <c r="G1064" s="294">
        <v>23500</v>
      </c>
    </row>
    <row r="1065" spans="1:7">
      <c r="A1065" s="276" t="s">
        <v>951</v>
      </c>
      <c r="B1065" s="265" t="s">
        <v>11</v>
      </c>
      <c r="C1065" s="265" t="s">
        <v>11</v>
      </c>
      <c r="D1065" s="265" t="s">
        <v>11</v>
      </c>
      <c r="E1065" s="265" t="s">
        <v>11</v>
      </c>
      <c r="F1065" s="289">
        <f>F24+F217+F234+F265+F389+F490+F514+F798+F882+F959+F1002+F1057</f>
        <v>2616548.8999999994</v>
      </c>
      <c r="G1065" s="289">
        <f>G24+G217+G234+G265+G389+G490+G514+G798+G882+G959+G1002+G1057</f>
        <v>2629153.5999999996</v>
      </c>
    </row>
  </sheetData>
  <mergeCells count="24">
    <mergeCell ref="A17:E17"/>
    <mergeCell ref="B6:G6"/>
    <mergeCell ref="B7:G7"/>
    <mergeCell ref="B8:G8"/>
    <mergeCell ref="B9:G9"/>
    <mergeCell ref="B12:E12"/>
    <mergeCell ref="B10:G10"/>
    <mergeCell ref="B11:G11"/>
    <mergeCell ref="E1:G1"/>
    <mergeCell ref="E2:G2"/>
    <mergeCell ref="E3:G3"/>
    <mergeCell ref="E4:G4"/>
    <mergeCell ref="A20:A22"/>
    <mergeCell ref="B20:E20"/>
    <mergeCell ref="F20:F22"/>
    <mergeCell ref="G20:G22"/>
    <mergeCell ref="B21:B22"/>
    <mergeCell ref="C21:C22"/>
    <mergeCell ref="D21:D22"/>
    <mergeCell ref="E21:E22"/>
    <mergeCell ref="B13:E13"/>
    <mergeCell ref="B14:E14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135"/>
  <sheetViews>
    <sheetView view="pageBreakPreview" topLeftCell="A1094" zoomScale="60" zoomScaleNormal="100" workbookViewId="0">
      <selection activeCell="A1127" sqref="A1127:H1127"/>
    </sheetView>
  </sheetViews>
  <sheetFormatPr defaultColWidth="8.88671875" defaultRowHeight="13.8"/>
  <cols>
    <col min="1" max="1" width="94.109375" style="8" customWidth="1"/>
    <col min="2" max="2" width="10.44140625" style="11" customWidth="1"/>
    <col min="3" max="4" width="10.88671875" style="11" customWidth="1"/>
    <col min="5" max="5" width="17.88671875" style="11" customWidth="1"/>
    <col min="6" max="6" width="11" style="11" customWidth="1"/>
    <col min="7" max="8" width="14.88671875" style="12" customWidth="1"/>
    <col min="9" max="9" width="11.44140625" style="71" customWidth="1"/>
    <col min="10" max="10" width="11.44140625" style="55" customWidth="1"/>
    <col min="11" max="25" width="11.44140625" style="1" customWidth="1"/>
    <col min="26" max="16384" width="8.88671875" style="1"/>
  </cols>
  <sheetData>
    <row r="1" spans="1:8">
      <c r="F1" s="479" t="s">
        <v>1107</v>
      </c>
      <c r="G1" s="479"/>
      <c r="H1" s="479"/>
    </row>
    <row r="2" spans="1:8">
      <c r="F2" s="479" t="s">
        <v>719</v>
      </c>
      <c r="G2" s="479"/>
      <c r="H2" s="479"/>
    </row>
    <row r="3" spans="1:8">
      <c r="F3" s="479" t="s">
        <v>0</v>
      </c>
      <c r="G3" s="479"/>
      <c r="H3" s="479"/>
    </row>
    <row r="4" spans="1:8">
      <c r="F4" s="476" t="s">
        <v>1125</v>
      </c>
      <c r="G4" s="476"/>
      <c r="H4" s="476"/>
    </row>
    <row r="5" spans="1:8">
      <c r="F5" s="397"/>
      <c r="G5" s="397"/>
      <c r="H5" s="397"/>
    </row>
    <row r="6" spans="1:8" ht="15" customHeight="1">
      <c r="B6" s="490" t="s">
        <v>910</v>
      </c>
      <c r="C6" s="490"/>
      <c r="D6" s="490"/>
      <c r="E6" s="490"/>
      <c r="F6" s="490"/>
      <c r="G6" s="490"/>
      <c r="H6" s="490"/>
    </row>
    <row r="7" spans="1:8" ht="15" customHeight="1">
      <c r="B7" s="490" t="s">
        <v>13</v>
      </c>
      <c r="C7" s="490"/>
      <c r="D7" s="490"/>
      <c r="E7" s="490"/>
      <c r="F7" s="490"/>
      <c r="G7" s="490"/>
      <c r="H7" s="490"/>
    </row>
    <row r="8" spans="1:8" ht="15" customHeight="1">
      <c r="B8" s="490" t="s">
        <v>0</v>
      </c>
      <c r="C8" s="490"/>
      <c r="D8" s="490"/>
      <c r="E8" s="490"/>
      <c r="F8" s="490"/>
      <c r="G8" s="490"/>
      <c r="H8" s="490"/>
    </row>
    <row r="9" spans="1:8" ht="15" customHeight="1">
      <c r="B9" s="490" t="s">
        <v>1003</v>
      </c>
      <c r="C9" s="490"/>
      <c r="D9" s="490"/>
      <c r="E9" s="490"/>
      <c r="F9" s="490"/>
      <c r="G9" s="490"/>
      <c r="H9" s="490"/>
    </row>
    <row r="10" spans="1:8" ht="15" customHeight="1">
      <c r="B10" s="490" t="s">
        <v>593</v>
      </c>
      <c r="C10" s="490"/>
      <c r="D10" s="490"/>
      <c r="E10" s="490"/>
      <c r="F10" s="490"/>
      <c r="G10" s="490"/>
      <c r="H10" s="490"/>
    </row>
    <row r="11" spans="1:8" ht="15" customHeight="1">
      <c r="A11" s="7"/>
      <c r="B11" s="490" t="s">
        <v>594</v>
      </c>
      <c r="C11" s="490"/>
      <c r="D11" s="490"/>
      <c r="E11" s="490"/>
      <c r="F11" s="490"/>
      <c r="G11" s="490"/>
      <c r="H11" s="490"/>
    </row>
    <row r="12" spans="1:8">
      <c r="A12" s="7"/>
      <c r="G12" s="6"/>
      <c r="H12" s="6"/>
    </row>
    <row r="13" spans="1:8">
      <c r="A13" s="491" t="s">
        <v>91</v>
      </c>
      <c r="B13" s="491"/>
      <c r="C13" s="491"/>
      <c r="D13" s="491"/>
      <c r="E13" s="491"/>
      <c r="F13" s="491"/>
      <c r="G13" s="25"/>
      <c r="H13" s="25"/>
    </row>
    <row r="14" spans="1:8">
      <c r="A14" s="491" t="s">
        <v>974</v>
      </c>
      <c r="B14" s="491"/>
      <c r="C14" s="491"/>
      <c r="D14" s="491"/>
      <c r="E14" s="491"/>
      <c r="F14" s="491"/>
      <c r="G14" s="25"/>
      <c r="H14" s="25"/>
    </row>
    <row r="15" spans="1:8">
      <c r="A15" s="7"/>
      <c r="G15" s="6"/>
      <c r="H15" s="6"/>
    </row>
    <row r="16" spans="1:8">
      <c r="A16" s="5" t="s">
        <v>3</v>
      </c>
      <c r="G16" s="19"/>
      <c r="H16" s="19"/>
    </row>
    <row r="17" spans="1:10" ht="15" customHeight="1">
      <c r="A17" s="486" t="s">
        <v>2</v>
      </c>
      <c r="B17" s="492" t="s">
        <v>90</v>
      </c>
      <c r="C17" s="492"/>
      <c r="D17" s="492"/>
      <c r="E17" s="492"/>
      <c r="F17" s="492"/>
      <c r="G17" s="492"/>
      <c r="H17" s="492"/>
    </row>
    <row r="18" spans="1:10">
      <c r="A18" s="486"/>
      <c r="B18" s="517" t="s">
        <v>181</v>
      </c>
      <c r="C18" s="517" t="s">
        <v>178</v>
      </c>
      <c r="D18" s="517" t="s">
        <v>182</v>
      </c>
      <c r="E18" s="517" t="s">
        <v>183</v>
      </c>
      <c r="F18" s="517" t="s">
        <v>184</v>
      </c>
      <c r="G18" s="515" t="s">
        <v>908</v>
      </c>
      <c r="H18" s="515" t="s">
        <v>909</v>
      </c>
    </row>
    <row r="19" spans="1:10">
      <c r="A19" s="486"/>
      <c r="B19" s="489"/>
      <c r="C19" s="489"/>
      <c r="D19" s="489"/>
      <c r="E19" s="489"/>
      <c r="F19" s="489"/>
      <c r="G19" s="516"/>
      <c r="H19" s="516"/>
    </row>
    <row r="20" spans="1:10" s="3" customFormat="1">
      <c r="A20" s="4">
        <v>1</v>
      </c>
      <c r="B20" s="10">
        <f>A20+1</f>
        <v>2</v>
      </c>
      <c r="C20" s="10">
        <f>B20+1</f>
        <v>3</v>
      </c>
      <c r="D20" s="10">
        <f>C20+1</f>
        <v>4</v>
      </c>
      <c r="E20" s="10">
        <f>D20+1</f>
        <v>5</v>
      </c>
      <c r="F20" s="10">
        <f>E20+1</f>
        <v>6</v>
      </c>
      <c r="G20" s="10" t="s">
        <v>600</v>
      </c>
      <c r="H20" s="10" t="s">
        <v>601</v>
      </c>
      <c r="I20" s="71"/>
      <c r="J20" s="56"/>
    </row>
    <row r="21" spans="1:10" s="13" customFormat="1" ht="20.25" customHeight="1">
      <c r="A21" s="26" t="s">
        <v>590</v>
      </c>
      <c r="B21" s="27">
        <v>1</v>
      </c>
      <c r="C21" s="28"/>
      <c r="D21" s="28"/>
      <c r="E21" s="29" t="s">
        <v>584</v>
      </c>
      <c r="F21" s="27" t="s">
        <v>584</v>
      </c>
      <c r="G21" s="30">
        <f>G22+G47+G63</f>
        <v>43232</v>
      </c>
      <c r="H21" s="30">
        <f>H22+H47+H63</f>
        <v>27732</v>
      </c>
      <c r="I21" s="60"/>
      <c r="J21" s="47"/>
    </row>
    <row r="22" spans="1:10" s="2" customFormat="1">
      <c r="A22" s="31" t="s">
        <v>80</v>
      </c>
      <c r="B22" s="32">
        <v>1</v>
      </c>
      <c r="C22" s="33">
        <v>1</v>
      </c>
      <c r="D22" s="33">
        <v>0</v>
      </c>
      <c r="E22" s="34" t="s">
        <v>584</v>
      </c>
      <c r="F22" s="32" t="s">
        <v>584</v>
      </c>
      <c r="G22" s="35">
        <f>G23+G34</f>
        <v>14929</v>
      </c>
      <c r="H22" s="35">
        <f>H23+H34</f>
        <v>14929</v>
      </c>
      <c r="I22" s="60"/>
      <c r="J22" s="48"/>
    </row>
    <row r="23" spans="1:10" s="2" customFormat="1" ht="26.4">
      <c r="A23" s="36" t="s">
        <v>79</v>
      </c>
      <c r="B23" s="37">
        <v>1</v>
      </c>
      <c r="C23" s="38">
        <v>1</v>
      </c>
      <c r="D23" s="38">
        <v>6</v>
      </c>
      <c r="E23" s="39" t="s">
        <v>584</v>
      </c>
      <c r="F23" s="37" t="s">
        <v>584</v>
      </c>
      <c r="G23" s="40">
        <f t="shared" ref="G23:H26" si="0">G24</f>
        <v>13429</v>
      </c>
      <c r="H23" s="40">
        <f t="shared" si="0"/>
        <v>13429</v>
      </c>
      <c r="I23" s="60"/>
      <c r="J23" s="48"/>
    </row>
    <row r="24" spans="1:10" s="2" customFormat="1">
      <c r="A24" s="17" t="s">
        <v>47</v>
      </c>
      <c r="B24" s="20">
        <v>1</v>
      </c>
      <c r="C24" s="21">
        <v>1</v>
      </c>
      <c r="D24" s="21">
        <v>6</v>
      </c>
      <c r="E24" s="22" t="s">
        <v>206</v>
      </c>
      <c r="F24" s="20" t="s">
        <v>584</v>
      </c>
      <c r="G24" s="23">
        <f t="shared" si="0"/>
        <v>13429</v>
      </c>
      <c r="H24" s="23">
        <f t="shared" si="0"/>
        <v>13429</v>
      </c>
      <c r="I24" s="60"/>
      <c r="J24" s="48"/>
    </row>
    <row r="25" spans="1:10" s="2" customFormat="1" ht="17.25" customHeight="1">
      <c r="A25" s="17" t="s">
        <v>49</v>
      </c>
      <c r="B25" s="20">
        <v>1</v>
      </c>
      <c r="C25" s="21">
        <v>1</v>
      </c>
      <c r="D25" s="21">
        <v>6</v>
      </c>
      <c r="E25" s="22" t="s">
        <v>216</v>
      </c>
      <c r="F25" s="20" t="s">
        <v>584</v>
      </c>
      <c r="G25" s="23">
        <f t="shared" si="0"/>
        <v>13429</v>
      </c>
      <c r="H25" s="23">
        <f t="shared" si="0"/>
        <v>13429</v>
      </c>
      <c r="I25" s="60"/>
      <c r="J25" s="48"/>
    </row>
    <row r="26" spans="1:10" s="2" customFormat="1" ht="26.4">
      <c r="A26" s="17" t="s">
        <v>223</v>
      </c>
      <c r="B26" s="20">
        <v>1</v>
      </c>
      <c r="C26" s="21">
        <v>1</v>
      </c>
      <c r="D26" s="21">
        <v>6</v>
      </c>
      <c r="E26" s="22" t="s">
        <v>224</v>
      </c>
      <c r="F26" s="20" t="s">
        <v>584</v>
      </c>
      <c r="G26" s="23">
        <f t="shared" si="0"/>
        <v>13429</v>
      </c>
      <c r="H26" s="23">
        <f t="shared" si="0"/>
        <v>13429</v>
      </c>
      <c r="I26" s="60"/>
      <c r="J26" s="48"/>
    </row>
    <row r="27" spans="1:10" s="9" customFormat="1">
      <c r="A27" s="41" t="s">
        <v>39</v>
      </c>
      <c r="B27" s="42">
        <v>1</v>
      </c>
      <c r="C27" s="43">
        <v>1</v>
      </c>
      <c r="D27" s="43">
        <v>6</v>
      </c>
      <c r="E27" s="44" t="s">
        <v>225</v>
      </c>
      <c r="F27" s="42" t="s">
        <v>584</v>
      </c>
      <c r="G27" s="45">
        <f>G28+G30+G32</f>
        <v>13429</v>
      </c>
      <c r="H27" s="45">
        <f>H28+H30+H32</f>
        <v>13429</v>
      </c>
      <c r="I27" s="60"/>
      <c r="J27" s="48"/>
    </row>
    <row r="28" spans="1:10" s="2" customFormat="1" ht="26.4">
      <c r="A28" s="17" t="s">
        <v>34</v>
      </c>
      <c r="B28" s="20">
        <v>1</v>
      </c>
      <c r="C28" s="21">
        <v>1</v>
      </c>
      <c r="D28" s="21">
        <v>6</v>
      </c>
      <c r="E28" s="22" t="s">
        <v>225</v>
      </c>
      <c r="F28" s="20" t="s">
        <v>33</v>
      </c>
      <c r="G28" s="23">
        <f>G29</f>
        <v>12945.2</v>
      </c>
      <c r="H28" s="23">
        <f>H29</f>
        <v>12945.2</v>
      </c>
      <c r="I28" s="60"/>
      <c r="J28" s="48"/>
    </row>
    <row r="29" spans="1:10" s="2" customFormat="1">
      <c r="A29" s="17" t="s">
        <v>38</v>
      </c>
      <c r="B29" s="20">
        <v>1</v>
      </c>
      <c r="C29" s="21">
        <v>1</v>
      </c>
      <c r="D29" s="21">
        <v>6</v>
      </c>
      <c r="E29" s="22" t="s">
        <v>225</v>
      </c>
      <c r="F29" s="20" t="s">
        <v>37</v>
      </c>
      <c r="G29" s="23">
        <f>9930.7+36.2+2978.3</f>
        <v>12945.2</v>
      </c>
      <c r="H29" s="23">
        <f>9930.7+36.2+2978.3</f>
        <v>12945.2</v>
      </c>
      <c r="I29" s="60"/>
      <c r="J29" s="48"/>
    </row>
    <row r="30" spans="1:10" s="2" customFormat="1">
      <c r="A30" s="17" t="s">
        <v>524</v>
      </c>
      <c r="B30" s="20">
        <v>1</v>
      </c>
      <c r="C30" s="21">
        <v>1</v>
      </c>
      <c r="D30" s="21">
        <v>6</v>
      </c>
      <c r="E30" s="22" t="s">
        <v>225</v>
      </c>
      <c r="F30" s="20" t="s">
        <v>20</v>
      </c>
      <c r="G30" s="23">
        <f>G31</f>
        <v>480.9</v>
      </c>
      <c r="H30" s="23">
        <f>H31</f>
        <v>480.9</v>
      </c>
      <c r="I30" s="60"/>
      <c r="J30" s="48"/>
    </row>
    <row r="31" spans="1:10" s="2" customFormat="1" ht="23.25" customHeight="1">
      <c r="A31" s="17" t="s">
        <v>36</v>
      </c>
      <c r="B31" s="20">
        <v>1</v>
      </c>
      <c r="C31" s="21">
        <v>1</v>
      </c>
      <c r="D31" s="21">
        <v>6</v>
      </c>
      <c r="E31" s="22" t="s">
        <v>225</v>
      </c>
      <c r="F31" s="20" t="s">
        <v>19</v>
      </c>
      <c r="G31" s="23">
        <v>480.9</v>
      </c>
      <c r="H31" s="23">
        <v>480.9</v>
      </c>
      <c r="I31" s="60"/>
      <c r="J31" s="48"/>
    </row>
    <row r="32" spans="1:10" s="2" customFormat="1">
      <c r="A32" s="17" t="s">
        <v>30</v>
      </c>
      <c r="B32" s="20">
        <v>1</v>
      </c>
      <c r="C32" s="21">
        <v>1</v>
      </c>
      <c r="D32" s="21">
        <v>6</v>
      </c>
      <c r="E32" s="22" t="s">
        <v>225</v>
      </c>
      <c r="F32" s="20" t="s">
        <v>4</v>
      </c>
      <c r="G32" s="23">
        <f>G33</f>
        <v>2.9</v>
      </c>
      <c r="H32" s="23">
        <f>H33</f>
        <v>2.9</v>
      </c>
      <c r="I32" s="60"/>
      <c r="J32" s="48"/>
    </row>
    <row r="33" spans="1:10" s="2" customFormat="1">
      <c r="A33" s="17" t="s">
        <v>29</v>
      </c>
      <c r="B33" s="20">
        <v>1</v>
      </c>
      <c r="C33" s="21">
        <v>1</v>
      </c>
      <c r="D33" s="21">
        <v>6</v>
      </c>
      <c r="E33" s="22" t="s">
        <v>225</v>
      </c>
      <c r="F33" s="20" t="s">
        <v>28</v>
      </c>
      <c r="G33" s="23">
        <f>1.7+1.2</f>
        <v>2.9</v>
      </c>
      <c r="H33" s="23">
        <f>1.7+1.2</f>
        <v>2.9</v>
      </c>
      <c r="I33" s="60"/>
      <c r="J33" s="48"/>
    </row>
    <row r="34" spans="1:10" s="2" customFormat="1">
      <c r="A34" s="36" t="s">
        <v>153</v>
      </c>
      <c r="B34" s="37">
        <v>1</v>
      </c>
      <c r="C34" s="38">
        <v>1</v>
      </c>
      <c r="D34" s="38">
        <v>11</v>
      </c>
      <c r="E34" s="39" t="s">
        <v>584</v>
      </c>
      <c r="F34" s="37" t="s">
        <v>584</v>
      </c>
      <c r="G34" s="40">
        <f>G35+G41</f>
        <v>1500</v>
      </c>
      <c r="H34" s="40">
        <f>H35+H41</f>
        <v>1500</v>
      </c>
      <c r="I34" s="60"/>
      <c r="J34" s="48"/>
    </row>
    <row r="35" spans="1:10" s="2" customFormat="1">
      <c r="A35" s="17" t="s">
        <v>47</v>
      </c>
      <c r="B35" s="20">
        <v>1</v>
      </c>
      <c r="C35" s="21">
        <v>1</v>
      </c>
      <c r="D35" s="21">
        <v>11</v>
      </c>
      <c r="E35" s="22" t="s">
        <v>206</v>
      </c>
      <c r="F35" s="20" t="s">
        <v>584</v>
      </c>
      <c r="G35" s="23">
        <f t="shared" ref="G35:H39" si="1">G36</f>
        <v>500</v>
      </c>
      <c r="H35" s="23">
        <f t="shared" si="1"/>
        <v>500</v>
      </c>
      <c r="I35" s="60"/>
      <c r="J35" s="48"/>
    </row>
    <row r="36" spans="1:10" s="9" customFormat="1">
      <c r="A36" s="17" t="s">
        <v>49</v>
      </c>
      <c r="B36" s="20">
        <v>1</v>
      </c>
      <c r="C36" s="21">
        <v>1</v>
      </c>
      <c r="D36" s="21">
        <v>11</v>
      </c>
      <c r="E36" s="22" t="s">
        <v>216</v>
      </c>
      <c r="F36" s="20" t="s">
        <v>584</v>
      </c>
      <c r="G36" s="23">
        <f t="shared" si="1"/>
        <v>500</v>
      </c>
      <c r="H36" s="23">
        <f t="shared" si="1"/>
        <v>500</v>
      </c>
      <c r="I36" s="60"/>
      <c r="J36" s="48"/>
    </row>
    <row r="37" spans="1:10" s="2" customFormat="1">
      <c r="A37" s="17" t="s">
        <v>602</v>
      </c>
      <c r="B37" s="20">
        <v>1</v>
      </c>
      <c r="C37" s="21">
        <v>1</v>
      </c>
      <c r="D37" s="21">
        <v>11</v>
      </c>
      <c r="E37" s="22" t="s">
        <v>217</v>
      </c>
      <c r="F37" s="20" t="s">
        <v>584</v>
      </c>
      <c r="G37" s="23">
        <f t="shared" si="1"/>
        <v>500</v>
      </c>
      <c r="H37" s="23">
        <f t="shared" si="1"/>
        <v>500</v>
      </c>
      <c r="I37" s="60"/>
      <c r="J37" s="48"/>
    </row>
    <row r="38" spans="1:10" s="9" customFormat="1">
      <c r="A38" s="41" t="s">
        <v>526</v>
      </c>
      <c r="B38" s="42">
        <v>1</v>
      </c>
      <c r="C38" s="43">
        <v>1</v>
      </c>
      <c r="D38" s="43">
        <v>11</v>
      </c>
      <c r="E38" s="44" t="s">
        <v>228</v>
      </c>
      <c r="F38" s="42" t="s">
        <v>584</v>
      </c>
      <c r="G38" s="45">
        <f t="shared" si="1"/>
        <v>500</v>
      </c>
      <c r="H38" s="45">
        <f t="shared" si="1"/>
        <v>500</v>
      </c>
      <c r="I38" s="60"/>
      <c r="J38" s="48"/>
    </row>
    <row r="39" spans="1:10" s="2" customFormat="1">
      <c r="A39" s="17" t="s">
        <v>30</v>
      </c>
      <c r="B39" s="20">
        <v>1</v>
      </c>
      <c r="C39" s="21">
        <v>1</v>
      </c>
      <c r="D39" s="21">
        <v>11</v>
      </c>
      <c r="E39" s="22" t="s">
        <v>228</v>
      </c>
      <c r="F39" s="20" t="s">
        <v>4</v>
      </c>
      <c r="G39" s="23">
        <f t="shared" si="1"/>
        <v>500</v>
      </c>
      <c r="H39" s="23">
        <f t="shared" si="1"/>
        <v>500</v>
      </c>
      <c r="I39" s="60"/>
      <c r="J39" s="48"/>
    </row>
    <row r="40" spans="1:10" s="2" customFormat="1">
      <c r="A40" s="17" t="s">
        <v>88</v>
      </c>
      <c r="B40" s="20">
        <v>1</v>
      </c>
      <c r="C40" s="21">
        <v>1</v>
      </c>
      <c r="D40" s="21">
        <v>11</v>
      </c>
      <c r="E40" s="22" t="s">
        <v>228</v>
      </c>
      <c r="F40" s="20" t="s">
        <v>87</v>
      </c>
      <c r="G40" s="23">
        <v>500</v>
      </c>
      <c r="H40" s="23">
        <v>500</v>
      </c>
      <c r="I40" s="60"/>
      <c r="J40" s="48"/>
    </row>
    <row r="41" spans="1:10" s="2" customFormat="1">
      <c r="A41" s="17" t="s">
        <v>58</v>
      </c>
      <c r="B41" s="20">
        <v>1</v>
      </c>
      <c r="C41" s="21">
        <v>1</v>
      </c>
      <c r="D41" s="21">
        <v>11</v>
      </c>
      <c r="E41" s="22" t="s">
        <v>229</v>
      </c>
      <c r="F41" s="20" t="s">
        <v>584</v>
      </c>
      <c r="G41" s="23">
        <f t="shared" ref="G41:H45" si="2">G42</f>
        <v>1000</v>
      </c>
      <c r="H41" s="23">
        <f t="shared" si="2"/>
        <v>1000</v>
      </c>
      <c r="I41" s="60"/>
      <c r="J41" s="48"/>
    </row>
    <row r="42" spans="1:10" s="2" customFormat="1" ht="26.4">
      <c r="A42" s="17" t="s">
        <v>586</v>
      </c>
      <c r="B42" s="20">
        <v>1</v>
      </c>
      <c r="C42" s="21">
        <v>1</v>
      </c>
      <c r="D42" s="21">
        <v>11</v>
      </c>
      <c r="E42" s="22" t="s">
        <v>230</v>
      </c>
      <c r="F42" s="20" t="s">
        <v>584</v>
      </c>
      <c r="G42" s="23">
        <f t="shared" si="2"/>
        <v>1000</v>
      </c>
      <c r="H42" s="23">
        <f t="shared" si="2"/>
        <v>1000</v>
      </c>
      <c r="I42" s="60"/>
      <c r="J42" s="48"/>
    </row>
    <row r="43" spans="1:10" s="2" customFormat="1">
      <c r="A43" s="17" t="s">
        <v>231</v>
      </c>
      <c r="B43" s="20">
        <v>1</v>
      </c>
      <c r="C43" s="21">
        <v>1</v>
      </c>
      <c r="D43" s="21">
        <v>11</v>
      </c>
      <c r="E43" s="22" t="s">
        <v>232</v>
      </c>
      <c r="F43" s="20" t="s">
        <v>584</v>
      </c>
      <c r="G43" s="23">
        <f t="shared" si="2"/>
        <v>1000</v>
      </c>
      <c r="H43" s="23">
        <f t="shared" si="2"/>
        <v>1000</v>
      </c>
      <c r="I43" s="60"/>
      <c r="J43" s="48"/>
    </row>
    <row r="44" spans="1:10" s="9" customFormat="1" ht="26.4">
      <c r="A44" s="41" t="s">
        <v>592</v>
      </c>
      <c r="B44" s="42">
        <v>1</v>
      </c>
      <c r="C44" s="43">
        <v>1</v>
      </c>
      <c r="D44" s="43">
        <v>11</v>
      </c>
      <c r="E44" s="44" t="s">
        <v>233</v>
      </c>
      <c r="F44" s="42" t="s">
        <v>584</v>
      </c>
      <c r="G44" s="45">
        <f t="shared" si="2"/>
        <v>1000</v>
      </c>
      <c r="H44" s="45">
        <f t="shared" si="2"/>
        <v>1000</v>
      </c>
      <c r="I44" s="60"/>
      <c r="J44" s="48"/>
    </row>
    <row r="45" spans="1:10" s="2" customFormat="1">
      <c r="A45" s="17" t="s">
        <v>30</v>
      </c>
      <c r="B45" s="20">
        <v>1</v>
      </c>
      <c r="C45" s="21">
        <v>1</v>
      </c>
      <c r="D45" s="21">
        <v>11</v>
      </c>
      <c r="E45" s="22" t="s">
        <v>233</v>
      </c>
      <c r="F45" s="20" t="s">
        <v>4</v>
      </c>
      <c r="G45" s="23">
        <f t="shared" si="2"/>
        <v>1000</v>
      </c>
      <c r="H45" s="23">
        <f t="shared" si="2"/>
        <v>1000</v>
      </c>
      <c r="I45" s="60"/>
      <c r="J45" s="48"/>
    </row>
    <row r="46" spans="1:10" s="2" customFormat="1">
      <c r="A46" s="17" t="s">
        <v>88</v>
      </c>
      <c r="B46" s="20">
        <v>1</v>
      </c>
      <c r="C46" s="21">
        <v>1</v>
      </c>
      <c r="D46" s="21">
        <v>11</v>
      </c>
      <c r="E46" s="22" t="s">
        <v>233</v>
      </c>
      <c r="F46" s="20" t="s">
        <v>87</v>
      </c>
      <c r="G46" s="23">
        <v>1000</v>
      </c>
      <c r="H46" s="23">
        <v>1000</v>
      </c>
      <c r="I46" s="60"/>
      <c r="J46" s="48"/>
    </row>
    <row r="47" spans="1:10" s="9" customFormat="1">
      <c r="A47" s="31" t="s">
        <v>74</v>
      </c>
      <c r="B47" s="32">
        <v>1</v>
      </c>
      <c r="C47" s="33">
        <v>4</v>
      </c>
      <c r="D47" s="33">
        <v>0</v>
      </c>
      <c r="E47" s="34" t="s">
        <v>584</v>
      </c>
      <c r="F47" s="32" t="s">
        <v>584</v>
      </c>
      <c r="G47" s="35">
        <f t="shared" ref="G47:H49" si="3">G48</f>
        <v>2779</v>
      </c>
      <c r="H47" s="35">
        <f t="shared" si="3"/>
        <v>2779</v>
      </c>
      <c r="I47" s="60"/>
      <c r="J47" s="48"/>
    </row>
    <row r="48" spans="1:10" s="2" customFormat="1">
      <c r="A48" s="36" t="s">
        <v>73</v>
      </c>
      <c r="B48" s="37">
        <v>1</v>
      </c>
      <c r="C48" s="38">
        <v>4</v>
      </c>
      <c r="D48" s="38">
        <v>10</v>
      </c>
      <c r="E48" s="39" t="s">
        <v>584</v>
      </c>
      <c r="F48" s="37" t="s">
        <v>584</v>
      </c>
      <c r="G48" s="40">
        <f t="shared" si="3"/>
        <v>2779</v>
      </c>
      <c r="H48" s="40">
        <f t="shared" si="3"/>
        <v>2779</v>
      </c>
      <c r="I48" s="60"/>
      <c r="J48" s="48"/>
    </row>
    <row r="49" spans="1:10" s="2" customFormat="1">
      <c r="A49" s="17" t="s">
        <v>47</v>
      </c>
      <c r="B49" s="20">
        <v>1</v>
      </c>
      <c r="C49" s="21">
        <v>4</v>
      </c>
      <c r="D49" s="21">
        <v>10</v>
      </c>
      <c r="E49" s="22" t="s">
        <v>206</v>
      </c>
      <c r="F49" s="20" t="s">
        <v>584</v>
      </c>
      <c r="G49" s="23">
        <f t="shared" si="3"/>
        <v>2779</v>
      </c>
      <c r="H49" s="23">
        <f t="shared" si="3"/>
        <v>2779</v>
      </c>
      <c r="I49" s="60"/>
      <c r="J49" s="48"/>
    </row>
    <row r="50" spans="1:10" s="9" customFormat="1" ht="26.4">
      <c r="A50" s="17" t="s">
        <v>72</v>
      </c>
      <c r="B50" s="20">
        <v>1</v>
      </c>
      <c r="C50" s="21">
        <v>4</v>
      </c>
      <c r="D50" s="21">
        <v>10</v>
      </c>
      <c r="E50" s="22" t="s">
        <v>298</v>
      </c>
      <c r="F50" s="20" t="s">
        <v>584</v>
      </c>
      <c r="G50" s="23">
        <f>G51+G55+G59</f>
        <v>2779</v>
      </c>
      <c r="H50" s="23">
        <f>H51+H55+H59</f>
        <v>2779</v>
      </c>
      <c r="I50" s="60"/>
      <c r="J50" s="48"/>
    </row>
    <row r="51" spans="1:10" s="2" customFormat="1" ht="27.6" customHeight="1">
      <c r="A51" s="17" t="s">
        <v>299</v>
      </c>
      <c r="B51" s="20">
        <v>1</v>
      </c>
      <c r="C51" s="21">
        <v>4</v>
      </c>
      <c r="D51" s="21">
        <v>10</v>
      </c>
      <c r="E51" s="22" t="s">
        <v>300</v>
      </c>
      <c r="F51" s="20" t="s">
        <v>584</v>
      </c>
      <c r="G51" s="23">
        <f t="shared" ref="G51:H53" si="4">G52</f>
        <v>2668.6</v>
      </c>
      <c r="H51" s="23">
        <f t="shared" si="4"/>
        <v>2668.6</v>
      </c>
      <c r="I51" s="60"/>
      <c r="J51" s="48"/>
    </row>
    <row r="52" spans="1:10" s="9" customFormat="1" ht="26.4">
      <c r="A52" s="41" t="s">
        <v>93</v>
      </c>
      <c r="B52" s="42">
        <v>1</v>
      </c>
      <c r="C52" s="43">
        <v>4</v>
      </c>
      <c r="D52" s="43">
        <v>10</v>
      </c>
      <c r="E52" s="44" t="s">
        <v>301</v>
      </c>
      <c r="F52" s="42" t="s">
        <v>584</v>
      </c>
      <c r="G52" s="45">
        <f t="shared" si="4"/>
        <v>2668.6</v>
      </c>
      <c r="H52" s="45">
        <f t="shared" si="4"/>
        <v>2668.6</v>
      </c>
      <c r="I52" s="60"/>
      <c r="J52" s="48"/>
    </row>
    <row r="53" spans="1:10" s="2" customFormat="1">
      <c r="A53" s="17" t="s">
        <v>524</v>
      </c>
      <c r="B53" s="20">
        <v>1</v>
      </c>
      <c r="C53" s="21">
        <v>4</v>
      </c>
      <c r="D53" s="21">
        <v>10</v>
      </c>
      <c r="E53" s="22" t="s">
        <v>301</v>
      </c>
      <c r="F53" s="20" t="s">
        <v>20</v>
      </c>
      <c r="G53" s="23">
        <f t="shared" si="4"/>
        <v>2668.6</v>
      </c>
      <c r="H53" s="23">
        <f t="shared" si="4"/>
        <v>2668.6</v>
      </c>
      <c r="I53" s="60"/>
      <c r="J53" s="48"/>
    </row>
    <row r="54" spans="1:10" s="2" customFormat="1">
      <c r="A54" s="17" t="s">
        <v>36</v>
      </c>
      <c r="B54" s="20">
        <v>1</v>
      </c>
      <c r="C54" s="21">
        <v>4</v>
      </c>
      <c r="D54" s="21">
        <v>10</v>
      </c>
      <c r="E54" s="22" t="s">
        <v>301</v>
      </c>
      <c r="F54" s="20" t="s">
        <v>19</v>
      </c>
      <c r="G54" s="23">
        <v>2668.6</v>
      </c>
      <c r="H54" s="23">
        <v>2668.6</v>
      </c>
      <c r="I54" s="60"/>
      <c r="J54" s="48"/>
    </row>
    <row r="55" spans="1:10" s="9" customFormat="1" ht="26.4">
      <c r="A55" s="17" t="s">
        <v>619</v>
      </c>
      <c r="B55" s="20">
        <v>1</v>
      </c>
      <c r="C55" s="21">
        <v>4</v>
      </c>
      <c r="D55" s="21">
        <v>10</v>
      </c>
      <c r="E55" s="22" t="s">
        <v>302</v>
      </c>
      <c r="F55" s="20" t="s">
        <v>584</v>
      </c>
      <c r="G55" s="23">
        <f t="shared" ref="G55:H57" si="5">G56</f>
        <v>74.400000000000006</v>
      </c>
      <c r="H55" s="23">
        <f t="shared" si="5"/>
        <v>74.400000000000006</v>
      </c>
      <c r="I55" s="60"/>
      <c r="J55" s="48"/>
    </row>
    <row r="56" spans="1:10" s="9" customFormat="1" ht="26.4">
      <c r="A56" s="41" t="s">
        <v>137</v>
      </c>
      <c r="B56" s="42">
        <v>1</v>
      </c>
      <c r="C56" s="43">
        <v>4</v>
      </c>
      <c r="D56" s="43">
        <v>10</v>
      </c>
      <c r="E56" s="44" t="s">
        <v>303</v>
      </c>
      <c r="F56" s="42" t="s">
        <v>584</v>
      </c>
      <c r="G56" s="45">
        <f t="shared" si="5"/>
        <v>74.400000000000006</v>
      </c>
      <c r="H56" s="45">
        <f t="shared" si="5"/>
        <v>74.400000000000006</v>
      </c>
      <c r="I56" s="60"/>
      <c r="J56" s="48"/>
    </row>
    <row r="57" spans="1:10" s="2" customFormat="1">
      <c r="A57" s="17" t="s">
        <v>524</v>
      </c>
      <c r="B57" s="20">
        <v>1</v>
      </c>
      <c r="C57" s="21">
        <v>4</v>
      </c>
      <c r="D57" s="21">
        <v>10</v>
      </c>
      <c r="E57" s="22" t="s">
        <v>303</v>
      </c>
      <c r="F57" s="20" t="s">
        <v>20</v>
      </c>
      <c r="G57" s="23">
        <f t="shared" si="5"/>
        <v>74.400000000000006</v>
      </c>
      <c r="H57" s="23">
        <f t="shared" si="5"/>
        <v>74.400000000000006</v>
      </c>
      <c r="I57" s="60"/>
      <c r="J57" s="48"/>
    </row>
    <row r="58" spans="1:10" s="9" customFormat="1">
      <c r="A58" s="17" t="s">
        <v>36</v>
      </c>
      <c r="B58" s="20">
        <v>1</v>
      </c>
      <c r="C58" s="21">
        <v>4</v>
      </c>
      <c r="D58" s="21">
        <v>10</v>
      </c>
      <c r="E58" s="22" t="s">
        <v>303</v>
      </c>
      <c r="F58" s="20" t="s">
        <v>19</v>
      </c>
      <c r="G58" s="23">
        <v>74.400000000000006</v>
      </c>
      <c r="H58" s="23">
        <v>74.400000000000006</v>
      </c>
      <c r="I58" s="60"/>
      <c r="J58" s="48"/>
    </row>
    <row r="59" spans="1:10" s="2" customFormat="1" ht="39.6">
      <c r="A59" s="17" t="s">
        <v>527</v>
      </c>
      <c r="B59" s="20">
        <v>1</v>
      </c>
      <c r="C59" s="21">
        <v>4</v>
      </c>
      <c r="D59" s="21">
        <v>10</v>
      </c>
      <c r="E59" s="22" t="s">
        <v>304</v>
      </c>
      <c r="F59" s="20" t="s">
        <v>584</v>
      </c>
      <c r="G59" s="23">
        <f t="shared" ref="G59:H61" si="6">G60</f>
        <v>36</v>
      </c>
      <c r="H59" s="23">
        <f t="shared" si="6"/>
        <v>36</v>
      </c>
      <c r="I59" s="60"/>
      <c r="J59" s="48"/>
    </row>
    <row r="60" spans="1:10" s="9" customFormat="1" ht="26.4">
      <c r="A60" s="41" t="s">
        <v>137</v>
      </c>
      <c r="B60" s="42">
        <v>1</v>
      </c>
      <c r="C60" s="43">
        <v>4</v>
      </c>
      <c r="D60" s="43">
        <v>10</v>
      </c>
      <c r="E60" s="44" t="s">
        <v>305</v>
      </c>
      <c r="F60" s="42" t="s">
        <v>584</v>
      </c>
      <c r="G60" s="45">
        <f t="shared" si="6"/>
        <v>36</v>
      </c>
      <c r="H60" s="45">
        <f t="shared" si="6"/>
        <v>36</v>
      </c>
      <c r="I60" s="60"/>
      <c r="J60" s="48"/>
    </row>
    <row r="61" spans="1:10" s="2" customFormat="1">
      <c r="A61" s="17" t="s">
        <v>524</v>
      </c>
      <c r="B61" s="20">
        <v>1</v>
      </c>
      <c r="C61" s="21">
        <v>4</v>
      </c>
      <c r="D61" s="21">
        <v>10</v>
      </c>
      <c r="E61" s="22" t="s">
        <v>305</v>
      </c>
      <c r="F61" s="20" t="s">
        <v>20</v>
      </c>
      <c r="G61" s="23">
        <f t="shared" si="6"/>
        <v>36</v>
      </c>
      <c r="H61" s="23">
        <f t="shared" si="6"/>
        <v>36</v>
      </c>
      <c r="I61" s="60"/>
      <c r="J61" s="48"/>
    </row>
    <row r="62" spans="1:10" s="9" customFormat="1">
      <c r="A62" s="17" t="s">
        <v>36</v>
      </c>
      <c r="B62" s="20">
        <v>1</v>
      </c>
      <c r="C62" s="21">
        <v>4</v>
      </c>
      <c r="D62" s="21">
        <v>10</v>
      </c>
      <c r="E62" s="22" t="s">
        <v>305</v>
      </c>
      <c r="F62" s="20" t="s">
        <v>19</v>
      </c>
      <c r="G62" s="23">
        <v>36</v>
      </c>
      <c r="H62" s="23">
        <v>36</v>
      </c>
      <c r="I62" s="60"/>
      <c r="J62" s="48"/>
    </row>
    <row r="63" spans="1:10" s="2" customFormat="1">
      <c r="A63" s="31" t="s">
        <v>75</v>
      </c>
      <c r="B63" s="32">
        <v>1</v>
      </c>
      <c r="C63" s="33">
        <v>7</v>
      </c>
      <c r="D63" s="33">
        <v>0</v>
      </c>
      <c r="E63" s="34" t="s">
        <v>584</v>
      </c>
      <c r="F63" s="32" t="s">
        <v>584</v>
      </c>
      <c r="G63" s="35">
        <f>G64+G69+G76</f>
        <v>25524</v>
      </c>
      <c r="H63" s="35">
        <f>H64+H69+H76</f>
        <v>10024</v>
      </c>
      <c r="I63" s="60"/>
      <c r="J63" s="48"/>
    </row>
    <row r="64" spans="1:10" s="82" customFormat="1">
      <c r="A64" s="36" t="s">
        <v>68</v>
      </c>
      <c r="B64" s="37">
        <v>1</v>
      </c>
      <c r="C64" s="38">
        <v>7</v>
      </c>
      <c r="D64" s="38">
        <v>2</v>
      </c>
      <c r="E64" s="39"/>
      <c r="F64" s="37"/>
      <c r="G64" s="40">
        <f t="shared" ref="G64:H67" si="7">G65</f>
        <v>20500</v>
      </c>
      <c r="H64" s="40">
        <f t="shared" si="7"/>
        <v>5000</v>
      </c>
      <c r="I64" s="71"/>
      <c r="J64" s="55"/>
    </row>
    <row r="65" spans="1:10" s="82" customFormat="1">
      <c r="A65" s="17" t="s">
        <v>86</v>
      </c>
      <c r="B65" s="76">
        <v>1</v>
      </c>
      <c r="C65" s="77">
        <v>7</v>
      </c>
      <c r="D65" s="77">
        <v>2</v>
      </c>
      <c r="E65" s="69" t="s">
        <v>258</v>
      </c>
      <c r="F65" s="76"/>
      <c r="G65" s="81">
        <f t="shared" si="7"/>
        <v>20500</v>
      </c>
      <c r="H65" s="81">
        <f t="shared" si="7"/>
        <v>5000</v>
      </c>
      <c r="I65" s="71"/>
      <c r="J65" s="55"/>
    </row>
    <row r="66" spans="1:10" s="87" customFormat="1">
      <c r="A66" s="41" t="s">
        <v>64</v>
      </c>
      <c r="B66" s="79">
        <v>1</v>
      </c>
      <c r="C66" s="80">
        <v>7</v>
      </c>
      <c r="D66" s="80">
        <v>2</v>
      </c>
      <c r="E66" s="70" t="s">
        <v>681</v>
      </c>
      <c r="F66" s="79"/>
      <c r="G66" s="84">
        <f t="shared" si="7"/>
        <v>20500</v>
      </c>
      <c r="H66" s="84">
        <f t="shared" si="7"/>
        <v>5000</v>
      </c>
      <c r="I66" s="85"/>
      <c r="J66" s="86"/>
    </row>
    <row r="67" spans="1:10" s="82" customFormat="1">
      <c r="A67" s="17" t="s">
        <v>30</v>
      </c>
      <c r="B67" s="76">
        <v>1</v>
      </c>
      <c r="C67" s="77">
        <v>7</v>
      </c>
      <c r="D67" s="77">
        <v>2</v>
      </c>
      <c r="E67" s="69" t="s">
        <v>681</v>
      </c>
      <c r="F67" s="76">
        <v>800</v>
      </c>
      <c r="G67" s="81">
        <f t="shared" si="7"/>
        <v>20500</v>
      </c>
      <c r="H67" s="81">
        <f t="shared" si="7"/>
        <v>5000</v>
      </c>
      <c r="I67" s="71"/>
      <c r="J67" s="55"/>
    </row>
    <row r="68" spans="1:10" s="82" customFormat="1">
      <c r="A68" s="75" t="s">
        <v>88</v>
      </c>
      <c r="B68" s="76">
        <v>1</v>
      </c>
      <c r="C68" s="77">
        <v>7</v>
      </c>
      <c r="D68" s="77">
        <v>2</v>
      </c>
      <c r="E68" s="69" t="s">
        <v>681</v>
      </c>
      <c r="F68" s="76">
        <v>870</v>
      </c>
      <c r="G68" s="81">
        <v>20500</v>
      </c>
      <c r="H68" s="81">
        <f>20500-15500</f>
        <v>5000</v>
      </c>
      <c r="I68" s="71"/>
      <c r="J68" s="55"/>
    </row>
    <row r="69" spans="1:10" s="9" customFormat="1">
      <c r="A69" s="36" t="s">
        <v>51</v>
      </c>
      <c r="B69" s="37">
        <v>1</v>
      </c>
      <c r="C69" s="38">
        <v>7</v>
      </c>
      <c r="D69" s="38">
        <v>5</v>
      </c>
      <c r="E69" s="39" t="s">
        <v>584</v>
      </c>
      <c r="F69" s="37" t="s">
        <v>584</v>
      </c>
      <c r="G69" s="40">
        <f t="shared" ref="G69:H74" si="8">G70</f>
        <v>124</v>
      </c>
      <c r="H69" s="40">
        <f t="shared" si="8"/>
        <v>124</v>
      </c>
      <c r="I69" s="60"/>
      <c r="J69" s="48"/>
    </row>
    <row r="70" spans="1:10" s="2" customFormat="1">
      <c r="A70" s="17" t="s">
        <v>47</v>
      </c>
      <c r="B70" s="20">
        <v>1</v>
      </c>
      <c r="C70" s="21">
        <v>7</v>
      </c>
      <c r="D70" s="21">
        <v>5</v>
      </c>
      <c r="E70" s="22" t="s">
        <v>206</v>
      </c>
      <c r="F70" s="20" t="s">
        <v>584</v>
      </c>
      <c r="G70" s="23">
        <f t="shared" si="8"/>
        <v>124</v>
      </c>
      <c r="H70" s="23">
        <f t="shared" si="8"/>
        <v>124</v>
      </c>
      <c r="I70" s="60"/>
      <c r="J70" s="48"/>
    </row>
    <row r="71" spans="1:10" s="9" customFormat="1" ht="13.95" customHeight="1">
      <c r="A71" s="17" t="s">
        <v>46</v>
      </c>
      <c r="B71" s="20">
        <v>1</v>
      </c>
      <c r="C71" s="21">
        <v>7</v>
      </c>
      <c r="D71" s="21">
        <v>5</v>
      </c>
      <c r="E71" s="22" t="s">
        <v>207</v>
      </c>
      <c r="F71" s="20" t="s">
        <v>584</v>
      </c>
      <c r="G71" s="23">
        <f t="shared" si="8"/>
        <v>124</v>
      </c>
      <c r="H71" s="23">
        <f t="shared" si="8"/>
        <v>124</v>
      </c>
      <c r="I71" s="60"/>
      <c r="J71" s="48"/>
    </row>
    <row r="72" spans="1:10" s="2" customFormat="1">
      <c r="A72" s="17" t="s">
        <v>437</v>
      </c>
      <c r="B72" s="20">
        <v>1</v>
      </c>
      <c r="C72" s="21">
        <v>7</v>
      </c>
      <c r="D72" s="21">
        <v>5</v>
      </c>
      <c r="E72" s="22" t="s">
        <v>438</v>
      </c>
      <c r="F72" s="20" t="s">
        <v>584</v>
      </c>
      <c r="G72" s="23">
        <f t="shared" si="8"/>
        <v>124</v>
      </c>
      <c r="H72" s="23">
        <f t="shared" si="8"/>
        <v>124</v>
      </c>
      <c r="I72" s="60"/>
      <c r="J72" s="48"/>
    </row>
    <row r="73" spans="1:10" s="9" customFormat="1">
      <c r="A73" s="41" t="s">
        <v>439</v>
      </c>
      <c r="B73" s="42">
        <v>1</v>
      </c>
      <c r="C73" s="43">
        <v>7</v>
      </c>
      <c r="D73" s="43">
        <v>5</v>
      </c>
      <c r="E73" s="44" t="s">
        <v>440</v>
      </c>
      <c r="F73" s="42" t="s">
        <v>584</v>
      </c>
      <c r="G73" s="45">
        <f t="shared" si="8"/>
        <v>124</v>
      </c>
      <c r="H73" s="45">
        <f t="shared" si="8"/>
        <v>124</v>
      </c>
      <c r="I73" s="60"/>
      <c r="J73" s="48"/>
    </row>
    <row r="74" spans="1:10" s="2" customFormat="1">
      <c r="A74" s="17" t="s">
        <v>524</v>
      </c>
      <c r="B74" s="20">
        <v>1</v>
      </c>
      <c r="C74" s="21">
        <v>7</v>
      </c>
      <c r="D74" s="21">
        <v>5</v>
      </c>
      <c r="E74" s="22" t="s">
        <v>440</v>
      </c>
      <c r="F74" s="20" t="s">
        <v>20</v>
      </c>
      <c r="G74" s="23">
        <f t="shared" si="8"/>
        <v>124</v>
      </c>
      <c r="H74" s="23">
        <f t="shared" si="8"/>
        <v>124</v>
      </c>
      <c r="I74" s="60"/>
      <c r="J74" s="48"/>
    </row>
    <row r="75" spans="1:10" s="2" customFormat="1">
      <c r="A75" s="17" t="s">
        <v>36</v>
      </c>
      <c r="B75" s="20">
        <v>1</v>
      </c>
      <c r="C75" s="21">
        <v>7</v>
      </c>
      <c r="D75" s="21">
        <v>5</v>
      </c>
      <c r="E75" s="22" t="s">
        <v>440</v>
      </c>
      <c r="F75" s="20" t="s">
        <v>19</v>
      </c>
      <c r="G75" s="23">
        <v>124</v>
      </c>
      <c r="H75" s="23">
        <v>124</v>
      </c>
      <c r="I75" s="60"/>
      <c r="J75" s="48"/>
    </row>
    <row r="76" spans="1:10" s="2" customFormat="1">
      <c r="A76" s="36" t="s">
        <v>45</v>
      </c>
      <c r="B76" s="37">
        <v>1</v>
      </c>
      <c r="C76" s="38">
        <v>7</v>
      </c>
      <c r="D76" s="38">
        <v>7</v>
      </c>
      <c r="E76" s="39" t="s">
        <v>584</v>
      </c>
      <c r="F76" s="37" t="s">
        <v>584</v>
      </c>
      <c r="G76" s="40">
        <f t="shared" ref="G76:H81" si="9">G77</f>
        <v>4900</v>
      </c>
      <c r="H76" s="40">
        <f t="shared" si="9"/>
        <v>4900</v>
      </c>
      <c r="I76" s="60"/>
      <c r="J76" s="48"/>
    </row>
    <row r="77" spans="1:10" s="2" customFormat="1">
      <c r="A77" s="17" t="s">
        <v>44</v>
      </c>
      <c r="B77" s="20">
        <v>1</v>
      </c>
      <c r="C77" s="21">
        <v>7</v>
      </c>
      <c r="D77" s="21">
        <v>7</v>
      </c>
      <c r="E77" s="22" t="s">
        <v>191</v>
      </c>
      <c r="F77" s="20" t="s">
        <v>584</v>
      </c>
      <c r="G77" s="23">
        <f t="shared" si="9"/>
        <v>4900</v>
      </c>
      <c r="H77" s="23">
        <f t="shared" si="9"/>
        <v>4900</v>
      </c>
      <c r="I77" s="60"/>
      <c r="J77" s="48"/>
    </row>
    <row r="78" spans="1:10" s="9" customFormat="1" ht="26.4">
      <c r="A78" s="17" t="s">
        <v>188</v>
      </c>
      <c r="B78" s="20">
        <v>1</v>
      </c>
      <c r="C78" s="21">
        <v>7</v>
      </c>
      <c r="D78" s="21">
        <v>7</v>
      </c>
      <c r="E78" s="22" t="s">
        <v>443</v>
      </c>
      <c r="F78" s="20" t="s">
        <v>584</v>
      </c>
      <c r="G78" s="23">
        <f t="shared" si="9"/>
        <v>4900</v>
      </c>
      <c r="H78" s="23">
        <f t="shared" si="9"/>
        <v>4900</v>
      </c>
      <c r="I78" s="60"/>
      <c r="J78" s="48"/>
    </row>
    <row r="79" spans="1:10" s="2" customFormat="1" ht="26.4">
      <c r="A79" s="17" t="s">
        <v>508</v>
      </c>
      <c r="B79" s="20">
        <v>1</v>
      </c>
      <c r="C79" s="21">
        <v>7</v>
      </c>
      <c r="D79" s="21">
        <v>7</v>
      </c>
      <c r="E79" s="22" t="s">
        <v>537</v>
      </c>
      <c r="F79" s="20" t="s">
        <v>584</v>
      </c>
      <c r="G79" s="23">
        <f t="shared" si="9"/>
        <v>4900</v>
      </c>
      <c r="H79" s="23">
        <f t="shared" si="9"/>
        <v>4900</v>
      </c>
      <c r="I79" s="60"/>
      <c r="J79" s="48"/>
    </row>
    <row r="80" spans="1:10" s="2" customFormat="1">
      <c r="A80" s="41" t="s">
        <v>538</v>
      </c>
      <c r="B80" s="42">
        <v>1</v>
      </c>
      <c r="C80" s="43">
        <v>7</v>
      </c>
      <c r="D80" s="43">
        <v>7</v>
      </c>
      <c r="E80" s="44" t="s">
        <v>539</v>
      </c>
      <c r="F80" s="42" t="s">
        <v>584</v>
      </c>
      <c r="G80" s="45">
        <f t="shared" si="9"/>
        <v>4900</v>
      </c>
      <c r="H80" s="45">
        <f t="shared" si="9"/>
        <v>4900</v>
      </c>
      <c r="I80" s="60"/>
      <c r="J80" s="48"/>
    </row>
    <row r="81" spans="1:10" s="9" customFormat="1">
      <c r="A81" s="17" t="s">
        <v>30</v>
      </c>
      <c r="B81" s="20">
        <v>1</v>
      </c>
      <c r="C81" s="21">
        <v>7</v>
      </c>
      <c r="D81" s="21">
        <v>7</v>
      </c>
      <c r="E81" s="22" t="s">
        <v>539</v>
      </c>
      <c r="F81" s="20">
        <v>800</v>
      </c>
      <c r="G81" s="23">
        <f t="shared" si="9"/>
        <v>4900</v>
      </c>
      <c r="H81" s="23">
        <f t="shared" si="9"/>
        <v>4900</v>
      </c>
      <c r="I81" s="60"/>
      <c r="J81" s="48"/>
    </row>
    <row r="82" spans="1:10" s="2" customFormat="1">
      <c r="A82" s="17" t="s">
        <v>88</v>
      </c>
      <c r="B82" s="20">
        <v>1</v>
      </c>
      <c r="C82" s="21">
        <v>7</v>
      </c>
      <c r="D82" s="21">
        <v>7</v>
      </c>
      <c r="E82" s="22" t="s">
        <v>539</v>
      </c>
      <c r="F82" s="20">
        <v>870</v>
      </c>
      <c r="G82" s="23">
        <v>4900</v>
      </c>
      <c r="H82" s="23">
        <v>4900</v>
      </c>
      <c r="I82" s="60"/>
      <c r="J82" s="48"/>
    </row>
    <row r="83" spans="1:10" s="13" customFormat="1">
      <c r="A83" s="26" t="s">
        <v>591</v>
      </c>
      <c r="B83" s="27">
        <v>8</v>
      </c>
      <c r="C83" s="28"/>
      <c r="D83" s="28"/>
      <c r="E83" s="29" t="s">
        <v>584</v>
      </c>
      <c r="F83" s="27" t="s">
        <v>584</v>
      </c>
      <c r="G83" s="30">
        <f>G84+G100+G302</f>
        <v>1673111.3999999997</v>
      </c>
      <c r="H83" s="30">
        <f>H84+H100+H302</f>
        <v>1690615.2999999998</v>
      </c>
      <c r="I83" s="60"/>
      <c r="J83" s="47"/>
    </row>
    <row r="84" spans="1:10" s="2" customFormat="1">
      <c r="A84" s="31" t="s">
        <v>74</v>
      </c>
      <c r="B84" s="32">
        <v>8</v>
      </c>
      <c r="C84" s="33">
        <v>4</v>
      </c>
      <c r="D84" s="33">
        <v>0</v>
      </c>
      <c r="E84" s="34" t="s">
        <v>584</v>
      </c>
      <c r="F84" s="32" t="s">
        <v>584</v>
      </c>
      <c r="G84" s="35">
        <f t="shared" ref="G84:H86" si="10">G85</f>
        <v>780.2</v>
      </c>
      <c r="H84" s="35">
        <f t="shared" si="10"/>
        <v>780.2</v>
      </c>
      <c r="I84" s="60"/>
      <c r="J84" s="48"/>
    </row>
    <row r="85" spans="1:10" s="2" customFormat="1">
      <c r="A85" s="36" t="s">
        <v>73</v>
      </c>
      <c r="B85" s="37">
        <v>8</v>
      </c>
      <c r="C85" s="38">
        <v>4</v>
      </c>
      <c r="D85" s="38">
        <v>10</v>
      </c>
      <c r="E85" s="39" t="s">
        <v>584</v>
      </c>
      <c r="F85" s="37" t="s">
        <v>584</v>
      </c>
      <c r="G85" s="40">
        <f t="shared" si="10"/>
        <v>780.2</v>
      </c>
      <c r="H85" s="40">
        <f t="shared" si="10"/>
        <v>780.2</v>
      </c>
      <c r="I85" s="60"/>
      <c r="J85" s="48"/>
    </row>
    <row r="86" spans="1:10" s="2" customFormat="1">
      <c r="A86" s="17" t="s">
        <v>47</v>
      </c>
      <c r="B86" s="20">
        <v>8</v>
      </c>
      <c r="C86" s="21">
        <v>4</v>
      </c>
      <c r="D86" s="21">
        <v>10</v>
      </c>
      <c r="E86" s="22" t="s">
        <v>206</v>
      </c>
      <c r="F86" s="20" t="s">
        <v>584</v>
      </c>
      <c r="G86" s="23">
        <f t="shared" si="10"/>
        <v>780.2</v>
      </c>
      <c r="H86" s="23">
        <f t="shared" si="10"/>
        <v>780.2</v>
      </c>
      <c r="I86" s="60"/>
      <c r="J86" s="48"/>
    </row>
    <row r="87" spans="1:10" s="9" customFormat="1" ht="13.95" customHeight="1">
      <c r="A87" s="17" t="s">
        <v>72</v>
      </c>
      <c r="B87" s="20">
        <v>8</v>
      </c>
      <c r="C87" s="21">
        <v>4</v>
      </c>
      <c r="D87" s="21">
        <v>10</v>
      </c>
      <c r="E87" s="22" t="s">
        <v>298</v>
      </c>
      <c r="F87" s="20" t="s">
        <v>584</v>
      </c>
      <c r="G87" s="23">
        <f>G88+G92+G96</f>
        <v>780.2</v>
      </c>
      <c r="H87" s="23">
        <f>H88+H92+H96</f>
        <v>780.2</v>
      </c>
      <c r="I87" s="60"/>
      <c r="J87" s="48"/>
    </row>
    <row r="88" spans="1:10" s="2" customFormat="1" ht="27.6" customHeight="1">
      <c r="A88" s="17" t="s">
        <v>299</v>
      </c>
      <c r="B88" s="20">
        <v>8</v>
      </c>
      <c r="C88" s="21">
        <v>4</v>
      </c>
      <c r="D88" s="21">
        <v>10</v>
      </c>
      <c r="E88" s="22" t="s">
        <v>300</v>
      </c>
      <c r="F88" s="20" t="s">
        <v>584</v>
      </c>
      <c r="G88" s="23">
        <f t="shared" ref="G88:H90" si="11">G89</f>
        <v>649.4</v>
      </c>
      <c r="H88" s="23">
        <f t="shared" si="11"/>
        <v>649.4</v>
      </c>
      <c r="I88" s="60"/>
      <c r="J88" s="48"/>
    </row>
    <row r="89" spans="1:10" s="9" customFormat="1" ht="26.4">
      <c r="A89" s="41" t="s">
        <v>93</v>
      </c>
      <c r="B89" s="42">
        <v>8</v>
      </c>
      <c r="C89" s="43">
        <v>4</v>
      </c>
      <c r="D89" s="43">
        <v>10</v>
      </c>
      <c r="E89" s="44" t="s">
        <v>301</v>
      </c>
      <c r="F89" s="42" t="s">
        <v>584</v>
      </c>
      <c r="G89" s="45">
        <f t="shared" si="11"/>
        <v>649.4</v>
      </c>
      <c r="H89" s="45">
        <f t="shared" si="11"/>
        <v>649.4</v>
      </c>
      <c r="I89" s="60"/>
      <c r="J89" s="48"/>
    </row>
    <row r="90" spans="1:10" s="2" customFormat="1">
      <c r="A90" s="17" t="s">
        <v>524</v>
      </c>
      <c r="B90" s="20">
        <v>8</v>
      </c>
      <c r="C90" s="21">
        <v>4</v>
      </c>
      <c r="D90" s="21">
        <v>10</v>
      </c>
      <c r="E90" s="22" t="s">
        <v>301</v>
      </c>
      <c r="F90" s="20" t="s">
        <v>20</v>
      </c>
      <c r="G90" s="23">
        <f t="shared" si="11"/>
        <v>649.4</v>
      </c>
      <c r="H90" s="23">
        <f t="shared" si="11"/>
        <v>649.4</v>
      </c>
      <c r="I90" s="60"/>
      <c r="J90" s="48"/>
    </row>
    <row r="91" spans="1:10" s="2" customFormat="1">
      <c r="A91" s="17" t="s">
        <v>36</v>
      </c>
      <c r="B91" s="20">
        <v>8</v>
      </c>
      <c r="C91" s="21">
        <v>4</v>
      </c>
      <c r="D91" s="21">
        <v>10</v>
      </c>
      <c r="E91" s="22" t="s">
        <v>301</v>
      </c>
      <c r="F91" s="20" t="s">
        <v>19</v>
      </c>
      <c r="G91" s="23">
        <v>649.4</v>
      </c>
      <c r="H91" s="23">
        <v>649.4</v>
      </c>
      <c r="I91" s="60"/>
      <c r="J91" s="48"/>
    </row>
    <row r="92" spans="1:10" s="9" customFormat="1" ht="26.4">
      <c r="A92" s="17" t="s">
        <v>619</v>
      </c>
      <c r="B92" s="20">
        <v>8</v>
      </c>
      <c r="C92" s="21">
        <v>4</v>
      </c>
      <c r="D92" s="21">
        <v>10</v>
      </c>
      <c r="E92" s="22" t="s">
        <v>302</v>
      </c>
      <c r="F92" s="20" t="s">
        <v>584</v>
      </c>
      <c r="G92" s="23">
        <f t="shared" ref="G92:H94" si="12">G93</f>
        <v>110.1</v>
      </c>
      <c r="H92" s="23">
        <f t="shared" si="12"/>
        <v>110.1</v>
      </c>
      <c r="I92" s="60"/>
      <c r="J92" s="48"/>
    </row>
    <row r="93" spans="1:10" s="9" customFormat="1" ht="26.4">
      <c r="A93" s="41" t="s">
        <v>137</v>
      </c>
      <c r="B93" s="42">
        <v>8</v>
      </c>
      <c r="C93" s="43">
        <v>4</v>
      </c>
      <c r="D93" s="43">
        <v>10</v>
      </c>
      <c r="E93" s="44" t="s">
        <v>303</v>
      </c>
      <c r="F93" s="42" t="s">
        <v>584</v>
      </c>
      <c r="G93" s="45">
        <f t="shared" si="12"/>
        <v>110.1</v>
      </c>
      <c r="H93" s="45">
        <f t="shared" si="12"/>
        <v>110.1</v>
      </c>
      <c r="I93" s="60"/>
      <c r="J93" s="48"/>
    </row>
    <row r="94" spans="1:10" s="9" customFormat="1">
      <c r="A94" s="17" t="s">
        <v>524</v>
      </c>
      <c r="B94" s="20">
        <v>8</v>
      </c>
      <c r="C94" s="21">
        <v>4</v>
      </c>
      <c r="D94" s="21">
        <v>10</v>
      </c>
      <c r="E94" s="22" t="s">
        <v>303</v>
      </c>
      <c r="F94" s="20" t="s">
        <v>20</v>
      </c>
      <c r="G94" s="23">
        <f t="shared" si="12"/>
        <v>110.1</v>
      </c>
      <c r="H94" s="23">
        <f t="shared" si="12"/>
        <v>110.1</v>
      </c>
      <c r="I94" s="60"/>
      <c r="J94" s="48"/>
    </row>
    <row r="95" spans="1:10" s="2" customFormat="1">
      <c r="A95" s="17" t="s">
        <v>36</v>
      </c>
      <c r="B95" s="20">
        <v>8</v>
      </c>
      <c r="C95" s="21">
        <v>4</v>
      </c>
      <c r="D95" s="21">
        <v>10</v>
      </c>
      <c r="E95" s="22" t="s">
        <v>303</v>
      </c>
      <c r="F95" s="20" t="s">
        <v>19</v>
      </c>
      <c r="G95" s="23">
        <v>110.1</v>
      </c>
      <c r="H95" s="23">
        <v>110.1</v>
      </c>
      <c r="I95" s="60"/>
      <c r="J95" s="48"/>
    </row>
    <row r="96" spans="1:10" s="2" customFormat="1" ht="39.6">
      <c r="A96" s="17" t="s">
        <v>527</v>
      </c>
      <c r="B96" s="20">
        <v>8</v>
      </c>
      <c r="C96" s="21">
        <v>4</v>
      </c>
      <c r="D96" s="21">
        <v>10</v>
      </c>
      <c r="E96" s="22" t="s">
        <v>304</v>
      </c>
      <c r="F96" s="20" t="s">
        <v>584</v>
      </c>
      <c r="G96" s="23">
        <f t="shared" ref="G96:H98" si="13">G97</f>
        <v>20.7</v>
      </c>
      <c r="H96" s="23">
        <f t="shared" si="13"/>
        <v>20.7</v>
      </c>
      <c r="I96" s="60"/>
      <c r="J96" s="48"/>
    </row>
    <row r="97" spans="1:10" s="9" customFormat="1" ht="26.4">
      <c r="A97" s="41" t="s">
        <v>137</v>
      </c>
      <c r="B97" s="42">
        <v>8</v>
      </c>
      <c r="C97" s="43">
        <v>4</v>
      </c>
      <c r="D97" s="43">
        <v>10</v>
      </c>
      <c r="E97" s="44" t="s">
        <v>305</v>
      </c>
      <c r="F97" s="42" t="s">
        <v>584</v>
      </c>
      <c r="G97" s="45">
        <f t="shared" si="13"/>
        <v>20.7</v>
      </c>
      <c r="H97" s="45">
        <f t="shared" si="13"/>
        <v>20.7</v>
      </c>
      <c r="I97" s="60"/>
      <c r="J97" s="48"/>
    </row>
    <row r="98" spans="1:10" s="2" customFormat="1">
      <c r="A98" s="17" t="s">
        <v>524</v>
      </c>
      <c r="B98" s="20">
        <v>8</v>
      </c>
      <c r="C98" s="21">
        <v>4</v>
      </c>
      <c r="D98" s="21">
        <v>10</v>
      </c>
      <c r="E98" s="22" t="s">
        <v>305</v>
      </c>
      <c r="F98" s="20" t="s">
        <v>20</v>
      </c>
      <c r="G98" s="23">
        <f t="shared" si="13"/>
        <v>20.7</v>
      </c>
      <c r="H98" s="23">
        <f t="shared" si="13"/>
        <v>20.7</v>
      </c>
      <c r="I98" s="60"/>
      <c r="J98" s="48"/>
    </row>
    <row r="99" spans="1:10" s="9" customFormat="1">
      <c r="A99" s="17" t="s">
        <v>36</v>
      </c>
      <c r="B99" s="20">
        <v>8</v>
      </c>
      <c r="C99" s="21">
        <v>4</v>
      </c>
      <c r="D99" s="21">
        <v>10</v>
      </c>
      <c r="E99" s="22" t="s">
        <v>305</v>
      </c>
      <c r="F99" s="20" t="s">
        <v>19</v>
      </c>
      <c r="G99" s="23">
        <v>20.7</v>
      </c>
      <c r="H99" s="23">
        <v>20.7</v>
      </c>
      <c r="I99" s="60"/>
      <c r="J99" s="48"/>
    </row>
    <row r="100" spans="1:10" s="9" customFormat="1">
      <c r="A100" s="31" t="s">
        <v>75</v>
      </c>
      <c r="B100" s="32">
        <v>8</v>
      </c>
      <c r="C100" s="33">
        <v>7</v>
      </c>
      <c r="D100" s="33">
        <v>0</v>
      </c>
      <c r="E100" s="34" t="s">
        <v>584</v>
      </c>
      <c r="F100" s="32" t="s">
        <v>584</v>
      </c>
      <c r="G100" s="35">
        <f>G101+G139+G231+G254+G261</f>
        <v>1647699.1999999997</v>
      </c>
      <c r="H100" s="35">
        <f>H101+H139+H231+H254+H261</f>
        <v>1665203.0999999999</v>
      </c>
      <c r="I100" s="60"/>
      <c r="J100" s="48"/>
    </row>
    <row r="101" spans="1:10" s="2" customFormat="1">
      <c r="A101" s="36" t="s">
        <v>71</v>
      </c>
      <c r="B101" s="37">
        <v>8</v>
      </c>
      <c r="C101" s="38">
        <v>7</v>
      </c>
      <c r="D101" s="38">
        <v>1</v>
      </c>
      <c r="E101" s="39" t="s">
        <v>584</v>
      </c>
      <c r="F101" s="37" t="s">
        <v>584</v>
      </c>
      <c r="G101" s="40">
        <f>G102+G114+G133</f>
        <v>450819.5</v>
      </c>
      <c r="H101" s="40">
        <f>H102+H114+H133</f>
        <v>450821.5</v>
      </c>
      <c r="I101" s="60"/>
      <c r="J101" s="48"/>
    </row>
    <row r="102" spans="1:10" s="9" customFormat="1" ht="15" customHeight="1">
      <c r="A102" s="17" t="s">
        <v>67</v>
      </c>
      <c r="B102" s="20">
        <v>8</v>
      </c>
      <c r="C102" s="21">
        <v>7</v>
      </c>
      <c r="D102" s="21">
        <v>1</v>
      </c>
      <c r="E102" s="22" t="s">
        <v>275</v>
      </c>
      <c r="F102" s="20" t="s">
        <v>584</v>
      </c>
      <c r="G102" s="23">
        <f>G103</f>
        <v>276.40000000000003</v>
      </c>
      <c r="H102" s="23">
        <f>H103</f>
        <v>276.40000000000003</v>
      </c>
      <c r="I102" s="60"/>
      <c r="J102" s="48"/>
    </row>
    <row r="103" spans="1:10" s="2" customFormat="1">
      <c r="A103" s="17" t="s">
        <v>66</v>
      </c>
      <c r="B103" s="20">
        <v>8</v>
      </c>
      <c r="C103" s="21">
        <v>7</v>
      </c>
      <c r="D103" s="21">
        <v>1</v>
      </c>
      <c r="E103" s="22" t="s">
        <v>387</v>
      </c>
      <c r="F103" s="20" t="s">
        <v>584</v>
      </c>
      <c r="G103" s="23">
        <f>G104+G109</f>
        <v>276.40000000000003</v>
      </c>
      <c r="H103" s="23">
        <f>H104+H109</f>
        <v>276.40000000000003</v>
      </c>
      <c r="I103" s="60"/>
      <c r="J103" s="48"/>
    </row>
    <row r="104" spans="1:10" s="2" customFormat="1">
      <c r="A104" s="17" t="s">
        <v>498</v>
      </c>
      <c r="B104" s="20">
        <v>8</v>
      </c>
      <c r="C104" s="21">
        <v>7</v>
      </c>
      <c r="D104" s="21">
        <v>1</v>
      </c>
      <c r="E104" s="22" t="s">
        <v>388</v>
      </c>
      <c r="F104" s="20" t="s">
        <v>584</v>
      </c>
      <c r="G104" s="23">
        <f>G105</f>
        <v>91.8</v>
      </c>
      <c r="H104" s="23">
        <f>H105</f>
        <v>91.8</v>
      </c>
      <c r="I104" s="60"/>
      <c r="J104" s="48"/>
    </row>
    <row r="105" spans="1:10" s="9" customFormat="1">
      <c r="A105" s="41" t="s">
        <v>389</v>
      </c>
      <c r="B105" s="42">
        <v>8</v>
      </c>
      <c r="C105" s="43">
        <v>7</v>
      </c>
      <c r="D105" s="43">
        <v>1</v>
      </c>
      <c r="E105" s="44" t="s">
        <v>390</v>
      </c>
      <c r="F105" s="42" t="s">
        <v>584</v>
      </c>
      <c r="G105" s="45">
        <f>G106</f>
        <v>91.8</v>
      </c>
      <c r="H105" s="45">
        <f>H106</f>
        <v>91.8</v>
      </c>
      <c r="I105" s="60"/>
      <c r="J105" s="48"/>
    </row>
    <row r="106" spans="1:10" s="9" customFormat="1">
      <c r="A106" s="17" t="s">
        <v>27</v>
      </c>
      <c r="B106" s="20">
        <v>8</v>
      </c>
      <c r="C106" s="21">
        <v>7</v>
      </c>
      <c r="D106" s="21">
        <v>1</v>
      </c>
      <c r="E106" s="22" t="s">
        <v>390</v>
      </c>
      <c r="F106" s="20" t="s">
        <v>5</v>
      </c>
      <c r="G106" s="23">
        <f>G107+G108</f>
        <v>91.8</v>
      </c>
      <c r="H106" s="23">
        <f>H107+H108</f>
        <v>91.8</v>
      </c>
      <c r="I106" s="60"/>
      <c r="J106" s="48"/>
    </row>
    <row r="107" spans="1:10" s="2" customFormat="1">
      <c r="A107" s="17" t="s">
        <v>26</v>
      </c>
      <c r="B107" s="20">
        <v>8</v>
      </c>
      <c r="C107" s="21">
        <v>7</v>
      </c>
      <c r="D107" s="21">
        <v>1</v>
      </c>
      <c r="E107" s="22" t="s">
        <v>390</v>
      </c>
      <c r="F107" s="20" t="s">
        <v>6</v>
      </c>
      <c r="G107" s="23">
        <v>68</v>
      </c>
      <c r="H107" s="23">
        <v>68</v>
      </c>
      <c r="I107" s="60"/>
      <c r="J107" s="48"/>
    </row>
    <row r="108" spans="1:10" s="2" customFormat="1" ht="20.25" customHeight="1">
      <c r="A108" s="17" t="s">
        <v>41</v>
      </c>
      <c r="B108" s="20">
        <v>8</v>
      </c>
      <c r="C108" s="21">
        <v>7</v>
      </c>
      <c r="D108" s="21">
        <v>1</v>
      </c>
      <c r="E108" s="22" t="s">
        <v>390</v>
      </c>
      <c r="F108" s="20" t="s">
        <v>40</v>
      </c>
      <c r="G108" s="23">
        <v>23.8</v>
      </c>
      <c r="H108" s="23">
        <v>23.8</v>
      </c>
      <c r="I108" s="60"/>
      <c r="J108" s="48"/>
    </row>
    <row r="109" spans="1:10" s="2" customFormat="1" ht="26.4">
      <c r="A109" s="17" t="s">
        <v>391</v>
      </c>
      <c r="B109" s="20">
        <v>8</v>
      </c>
      <c r="C109" s="21">
        <v>7</v>
      </c>
      <c r="D109" s="21">
        <v>1</v>
      </c>
      <c r="E109" s="22" t="s">
        <v>392</v>
      </c>
      <c r="F109" s="20" t="s">
        <v>584</v>
      </c>
      <c r="G109" s="23">
        <f>G110</f>
        <v>184.60000000000002</v>
      </c>
      <c r="H109" s="23">
        <f>H110</f>
        <v>184.60000000000002</v>
      </c>
      <c r="I109" s="60"/>
      <c r="J109" s="48"/>
    </row>
    <row r="110" spans="1:10" s="9" customFormat="1">
      <c r="A110" s="41" t="s">
        <v>393</v>
      </c>
      <c r="B110" s="42">
        <v>8</v>
      </c>
      <c r="C110" s="43">
        <v>7</v>
      </c>
      <c r="D110" s="43">
        <v>1</v>
      </c>
      <c r="E110" s="44" t="s">
        <v>394</v>
      </c>
      <c r="F110" s="42" t="s">
        <v>584</v>
      </c>
      <c r="G110" s="45">
        <f>G111</f>
        <v>184.60000000000002</v>
      </c>
      <c r="H110" s="45">
        <f>H111</f>
        <v>184.60000000000002</v>
      </c>
      <c r="I110" s="60"/>
      <c r="J110" s="48"/>
    </row>
    <row r="111" spans="1:10" s="2" customFormat="1">
      <c r="A111" s="17" t="s">
        <v>27</v>
      </c>
      <c r="B111" s="20">
        <v>8</v>
      </c>
      <c r="C111" s="21">
        <v>7</v>
      </c>
      <c r="D111" s="21">
        <v>1</v>
      </c>
      <c r="E111" s="22" t="s">
        <v>394</v>
      </c>
      <c r="F111" s="20" t="s">
        <v>5</v>
      </c>
      <c r="G111" s="23">
        <f>G112+G113</f>
        <v>184.60000000000002</v>
      </c>
      <c r="H111" s="23">
        <f>H112+H113</f>
        <v>184.60000000000002</v>
      </c>
      <c r="I111" s="60"/>
      <c r="J111" s="48"/>
    </row>
    <row r="112" spans="1:10" s="2" customFormat="1">
      <c r="A112" s="17" t="s">
        <v>26</v>
      </c>
      <c r="B112" s="20">
        <v>8</v>
      </c>
      <c r="C112" s="21">
        <v>7</v>
      </c>
      <c r="D112" s="21">
        <v>1</v>
      </c>
      <c r="E112" s="22" t="s">
        <v>394</v>
      </c>
      <c r="F112" s="20" t="s">
        <v>6</v>
      </c>
      <c r="G112" s="23">
        <v>98.4</v>
      </c>
      <c r="H112" s="23">
        <v>98.4</v>
      </c>
      <c r="I112" s="60"/>
      <c r="J112" s="48"/>
    </row>
    <row r="113" spans="1:10" s="9" customFormat="1">
      <c r="A113" s="17" t="s">
        <v>41</v>
      </c>
      <c r="B113" s="20">
        <v>8</v>
      </c>
      <c r="C113" s="21">
        <v>7</v>
      </c>
      <c r="D113" s="21">
        <v>1</v>
      </c>
      <c r="E113" s="22" t="s">
        <v>394</v>
      </c>
      <c r="F113" s="20" t="s">
        <v>40</v>
      </c>
      <c r="G113" s="23">
        <v>86.2</v>
      </c>
      <c r="H113" s="23">
        <v>86.2</v>
      </c>
      <c r="I113" s="60"/>
      <c r="J113" s="48"/>
    </row>
    <row r="114" spans="1:10" s="2" customFormat="1" ht="26.4">
      <c r="A114" s="17" t="s">
        <v>23</v>
      </c>
      <c r="B114" s="20">
        <v>8</v>
      </c>
      <c r="C114" s="21">
        <v>7</v>
      </c>
      <c r="D114" s="21">
        <v>1</v>
      </c>
      <c r="E114" s="22" t="s">
        <v>199</v>
      </c>
      <c r="F114" s="20" t="s">
        <v>584</v>
      </c>
      <c r="G114" s="23">
        <f>G115</f>
        <v>447243.1</v>
      </c>
      <c r="H114" s="23">
        <f>H115</f>
        <v>447245.1</v>
      </c>
      <c r="I114" s="60"/>
      <c r="J114" s="48"/>
    </row>
    <row r="115" spans="1:10" s="2" customFormat="1">
      <c r="A115" s="17" t="s">
        <v>22</v>
      </c>
      <c r="B115" s="20">
        <v>8</v>
      </c>
      <c r="C115" s="21">
        <v>7</v>
      </c>
      <c r="D115" s="21">
        <v>1</v>
      </c>
      <c r="E115" s="22" t="s">
        <v>374</v>
      </c>
      <c r="F115" s="20" t="s">
        <v>584</v>
      </c>
      <c r="G115" s="23">
        <f>+G116</f>
        <v>447243.1</v>
      </c>
      <c r="H115" s="23">
        <f>+H116</f>
        <v>447245.1</v>
      </c>
      <c r="I115" s="60"/>
      <c r="J115" s="48"/>
    </row>
    <row r="116" spans="1:10" s="2" customFormat="1" ht="26.4">
      <c r="A116" s="17" t="s">
        <v>375</v>
      </c>
      <c r="B116" s="20">
        <v>8</v>
      </c>
      <c r="C116" s="21">
        <v>7</v>
      </c>
      <c r="D116" s="21">
        <v>1</v>
      </c>
      <c r="E116" s="22" t="s">
        <v>376</v>
      </c>
      <c r="F116" s="20" t="s">
        <v>584</v>
      </c>
      <c r="G116" s="23">
        <f>G117+G121+G125+G129</f>
        <v>447243.1</v>
      </c>
      <c r="H116" s="23">
        <f>H117+H121+H125+H129</f>
        <v>447245.1</v>
      </c>
      <c r="I116" s="60"/>
      <c r="J116" s="48"/>
    </row>
    <row r="117" spans="1:10" s="9" customFormat="1">
      <c r="A117" s="41" t="s">
        <v>502</v>
      </c>
      <c r="B117" s="42">
        <v>8</v>
      </c>
      <c r="C117" s="43">
        <v>7</v>
      </c>
      <c r="D117" s="43">
        <v>1</v>
      </c>
      <c r="E117" s="44" t="s">
        <v>377</v>
      </c>
      <c r="F117" s="42" t="s">
        <v>584</v>
      </c>
      <c r="G117" s="45">
        <f>G118</f>
        <v>93839.200000000012</v>
      </c>
      <c r="H117" s="45">
        <f>H118</f>
        <v>93840.200000000012</v>
      </c>
      <c r="I117" s="60"/>
      <c r="J117" s="48"/>
    </row>
    <row r="118" spans="1:10" s="2" customFormat="1">
      <c r="A118" s="17" t="s">
        <v>27</v>
      </c>
      <c r="B118" s="20">
        <v>8</v>
      </c>
      <c r="C118" s="21">
        <v>7</v>
      </c>
      <c r="D118" s="21">
        <v>1</v>
      </c>
      <c r="E118" s="22" t="s">
        <v>377</v>
      </c>
      <c r="F118" s="20" t="s">
        <v>5</v>
      </c>
      <c r="G118" s="23">
        <f>G119+G120</f>
        <v>93839.200000000012</v>
      </c>
      <c r="H118" s="23">
        <f>H119+H120</f>
        <v>93840.200000000012</v>
      </c>
      <c r="I118" s="60"/>
      <c r="J118" s="48"/>
    </row>
    <row r="119" spans="1:10" s="2" customFormat="1">
      <c r="A119" s="17" t="s">
        <v>26</v>
      </c>
      <c r="B119" s="20">
        <v>8</v>
      </c>
      <c r="C119" s="21">
        <v>7</v>
      </c>
      <c r="D119" s="21">
        <v>1</v>
      </c>
      <c r="E119" s="22" t="s">
        <v>377</v>
      </c>
      <c r="F119" s="20" t="s">
        <v>6</v>
      </c>
      <c r="G119" s="23">
        <v>55909.4</v>
      </c>
      <c r="H119" s="23">
        <v>55909.4</v>
      </c>
      <c r="I119" s="60"/>
      <c r="J119" s="48"/>
    </row>
    <row r="120" spans="1:10" s="2" customFormat="1">
      <c r="A120" s="17" t="s">
        <v>41</v>
      </c>
      <c r="B120" s="20">
        <v>8</v>
      </c>
      <c r="C120" s="21">
        <v>7</v>
      </c>
      <c r="D120" s="21">
        <v>1</v>
      </c>
      <c r="E120" s="22" t="s">
        <v>377</v>
      </c>
      <c r="F120" s="20" t="s">
        <v>40</v>
      </c>
      <c r="G120" s="23">
        <v>37929.800000000003</v>
      </c>
      <c r="H120" s="23">
        <f>37930.8</f>
        <v>37930.800000000003</v>
      </c>
      <c r="I120" s="60"/>
      <c r="J120" s="48"/>
    </row>
    <row r="121" spans="1:10" s="9" customFormat="1">
      <c r="A121" s="41" t="s">
        <v>35</v>
      </c>
      <c r="B121" s="42">
        <v>8</v>
      </c>
      <c r="C121" s="43">
        <v>7</v>
      </c>
      <c r="D121" s="43">
        <v>1</v>
      </c>
      <c r="E121" s="44" t="s">
        <v>378</v>
      </c>
      <c r="F121" s="42" t="s">
        <v>584</v>
      </c>
      <c r="G121" s="45">
        <f>G122</f>
        <v>44378.9</v>
      </c>
      <c r="H121" s="45">
        <f>H122</f>
        <v>44379.9</v>
      </c>
      <c r="I121" s="60"/>
      <c r="J121" s="48"/>
    </row>
    <row r="122" spans="1:10" s="2" customFormat="1">
      <c r="A122" s="17" t="s">
        <v>27</v>
      </c>
      <c r="B122" s="20">
        <v>8</v>
      </c>
      <c r="C122" s="21">
        <v>7</v>
      </c>
      <c r="D122" s="21">
        <v>1</v>
      </c>
      <c r="E122" s="22" t="s">
        <v>378</v>
      </c>
      <c r="F122" s="20" t="s">
        <v>5</v>
      </c>
      <c r="G122" s="23">
        <f>G123+G124</f>
        <v>44378.9</v>
      </c>
      <c r="H122" s="23">
        <f>H123+H124</f>
        <v>44379.9</v>
      </c>
      <c r="I122" s="60"/>
      <c r="J122" s="48"/>
    </row>
    <row r="123" spans="1:10" s="9" customFormat="1">
      <c r="A123" s="17" t="s">
        <v>26</v>
      </c>
      <c r="B123" s="20">
        <v>8</v>
      </c>
      <c r="C123" s="21">
        <v>7</v>
      </c>
      <c r="D123" s="21">
        <v>1</v>
      </c>
      <c r="E123" s="22" t="s">
        <v>378</v>
      </c>
      <c r="F123" s="20" t="s">
        <v>6</v>
      </c>
      <c r="G123" s="23">
        <f>25429.9-380</f>
        <v>25049.9</v>
      </c>
      <c r="H123" s="23">
        <f>25429.9-380</f>
        <v>25049.9</v>
      </c>
      <c r="I123" s="60"/>
      <c r="J123" s="48"/>
    </row>
    <row r="124" spans="1:10" s="2" customFormat="1">
      <c r="A124" s="17" t="s">
        <v>41</v>
      </c>
      <c r="B124" s="20">
        <v>8</v>
      </c>
      <c r="C124" s="21">
        <v>7</v>
      </c>
      <c r="D124" s="21">
        <v>1</v>
      </c>
      <c r="E124" s="22" t="s">
        <v>378</v>
      </c>
      <c r="F124" s="20" t="s">
        <v>40</v>
      </c>
      <c r="G124" s="23">
        <f>19469-140</f>
        <v>19329</v>
      </c>
      <c r="H124" s="23">
        <f>19470-140</f>
        <v>19330</v>
      </c>
      <c r="I124" s="60"/>
      <c r="J124" s="48"/>
    </row>
    <row r="125" spans="1:10" s="9" customFormat="1" ht="56.25" customHeight="1">
      <c r="A125" s="41" t="s">
        <v>70</v>
      </c>
      <c r="B125" s="42">
        <v>8</v>
      </c>
      <c r="C125" s="43">
        <v>7</v>
      </c>
      <c r="D125" s="43">
        <v>1</v>
      </c>
      <c r="E125" s="44" t="s">
        <v>379</v>
      </c>
      <c r="F125" s="42" t="s">
        <v>584</v>
      </c>
      <c r="G125" s="45">
        <f>G126</f>
        <v>307025</v>
      </c>
      <c r="H125" s="45">
        <f>H126</f>
        <v>307025</v>
      </c>
      <c r="I125" s="60"/>
      <c r="J125" s="48"/>
    </row>
    <row r="126" spans="1:10" s="2" customFormat="1">
      <c r="A126" s="17" t="s">
        <v>27</v>
      </c>
      <c r="B126" s="20">
        <v>8</v>
      </c>
      <c r="C126" s="21">
        <v>7</v>
      </c>
      <c r="D126" s="21">
        <v>1</v>
      </c>
      <c r="E126" s="22" t="s">
        <v>379</v>
      </c>
      <c r="F126" s="20" t="s">
        <v>5</v>
      </c>
      <c r="G126" s="23">
        <f>G127+G128</f>
        <v>307025</v>
      </c>
      <c r="H126" s="23">
        <f>H127+H128</f>
        <v>307025</v>
      </c>
      <c r="I126" s="60"/>
      <c r="J126" s="48"/>
    </row>
    <row r="127" spans="1:10" s="2" customFormat="1">
      <c r="A127" s="17" t="s">
        <v>26</v>
      </c>
      <c r="B127" s="20">
        <v>8</v>
      </c>
      <c r="C127" s="21">
        <v>7</v>
      </c>
      <c r="D127" s="21">
        <v>1</v>
      </c>
      <c r="E127" s="22" t="s">
        <v>379</v>
      </c>
      <c r="F127" s="20" t="s">
        <v>6</v>
      </c>
      <c r="G127" s="23">
        <v>169709</v>
      </c>
      <c r="H127" s="23">
        <v>169709</v>
      </c>
      <c r="I127" s="60"/>
      <c r="J127" s="48"/>
    </row>
    <row r="128" spans="1:10" s="9" customFormat="1">
      <c r="A128" s="17" t="s">
        <v>41</v>
      </c>
      <c r="B128" s="20">
        <v>8</v>
      </c>
      <c r="C128" s="21">
        <v>7</v>
      </c>
      <c r="D128" s="21">
        <v>1</v>
      </c>
      <c r="E128" s="22" t="s">
        <v>379</v>
      </c>
      <c r="F128" s="20" t="s">
        <v>40</v>
      </c>
      <c r="G128" s="23">
        <v>137316</v>
      </c>
      <c r="H128" s="23">
        <v>137316</v>
      </c>
      <c r="I128" s="60"/>
      <c r="J128" s="48"/>
    </row>
    <row r="129" spans="1:10" s="9" customFormat="1">
      <c r="A129" s="41" t="s">
        <v>69</v>
      </c>
      <c r="B129" s="42">
        <v>8</v>
      </c>
      <c r="C129" s="43">
        <v>7</v>
      </c>
      <c r="D129" s="43">
        <v>1</v>
      </c>
      <c r="E129" s="44" t="s">
        <v>380</v>
      </c>
      <c r="F129" s="42" t="s">
        <v>584</v>
      </c>
      <c r="G129" s="45">
        <f>G130</f>
        <v>2000</v>
      </c>
      <c r="H129" s="45">
        <f>H130</f>
        <v>2000</v>
      </c>
      <c r="I129" s="60"/>
      <c r="J129" s="48"/>
    </row>
    <row r="130" spans="1:10" s="2" customFormat="1">
      <c r="A130" s="17" t="s">
        <v>27</v>
      </c>
      <c r="B130" s="20">
        <v>8</v>
      </c>
      <c r="C130" s="21">
        <v>7</v>
      </c>
      <c r="D130" s="21">
        <v>1</v>
      </c>
      <c r="E130" s="22" t="s">
        <v>380</v>
      </c>
      <c r="F130" s="20" t="s">
        <v>5</v>
      </c>
      <c r="G130" s="23">
        <f>G131+G132</f>
        <v>2000</v>
      </c>
      <c r="H130" s="23">
        <f>H131+H132</f>
        <v>2000</v>
      </c>
      <c r="I130" s="60"/>
      <c r="J130" s="48"/>
    </row>
    <row r="131" spans="1:10" s="2" customFormat="1">
      <c r="A131" s="17" t="s">
        <v>26</v>
      </c>
      <c r="B131" s="20">
        <v>8</v>
      </c>
      <c r="C131" s="21">
        <v>7</v>
      </c>
      <c r="D131" s="21">
        <v>1</v>
      </c>
      <c r="E131" s="22" t="s">
        <v>380</v>
      </c>
      <c r="F131" s="20" t="s">
        <v>6</v>
      </c>
      <c r="G131" s="23">
        <v>800</v>
      </c>
      <c r="H131" s="23">
        <v>800</v>
      </c>
      <c r="I131" s="60"/>
      <c r="J131" s="48"/>
    </row>
    <row r="132" spans="1:10" s="2" customFormat="1">
      <c r="A132" s="17" t="s">
        <v>41</v>
      </c>
      <c r="B132" s="20">
        <v>8</v>
      </c>
      <c r="C132" s="21">
        <v>7</v>
      </c>
      <c r="D132" s="21">
        <v>1</v>
      </c>
      <c r="E132" s="22" t="s">
        <v>380</v>
      </c>
      <c r="F132" s="20" t="s">
        <v>40</v>
      </c>
      <c r="G132" s="23">
        <v>1200</v>
      </c>
      <c r="H132" s="23">
        <v>1200</v>
      </c>
      <c r="I132" s="60"/>
      <c r="J132" s="48"/>
    </row>
    <row r="133" spans="1:10" s="2" customFormat="1">
      <c r="A133" s="17" t="s">
        <v>58</v>
      </c>
      <c r="B133" s="20">
        <v>8</v>
      </c>
      <c r="C133" s="21">
        <v>7</v>
      </c>
      <c r="D133" s="21">
        <v>1</v>
      </c>
      <c r="E133" s="22" t="s">
        <v>229</v>
      </c>
      <c r="F133" s="20" t="s">
        <v>584</v>
      </c>
      <c r="G133" s="23">
        <f t="shared" ref="G133:H137" si="14">G134</f>
        <v>3300</v>
      </c>
      <c r="H133" s="23">
        <f t="shared" si="14"/>
        <v>3300</v>
      </c>
      <c r="I133" s="60"/>
      <c r="J133" s="48"/>
    </row>
    <row r="134" spans="1:10" s="9" customFormat="1">
      <c r="A134" s="17" t="s">
        <v>57</v>
      </c>
      <c r="B134" s="20">
        <v>8</v>
      </c>
      <c r="C134" s="21">
        <v>7</v>
      </c>
      <c r="D134" s="21">
        <v>1</v>
      </c>
      <c r="E134" s="22" t="s">
        <v>294</v>
      </c>
      <c r="F134" s="20" t="s">
        <v>584</v>
      </c>
      <c r="G134" s="23">
        <f t="shared" si="14"/>
        <v>3300</v>
      </c>
      <c r="H134" s="23">
        <f t="shared" si="14"/>
        <v>3300</v>
      </c>
      <c r="I134" s="60"/>
      <c r="J134" s="48"/>
    </row>
    <row r="135" spans="1:10" s="2" customFormat="1" ht="26.4">
      <c r="A135" s="17" t="s">
        <v>381</v>
      </c>
      <c r="B135" s="20">
        <v>8</v>
      </c>
      <c r="C135" s="21">
        <v>7</v>
      </c>
      <c r="D135" s="21">
        <v>1</v>
      </c>
      <c r="E135" s="22" t="s">
        <v>382</v>
      </c>
      <c r="F135" s="20" t="s">
        <v>584</v>
      </c>
      <c r="G135" s="23">
        <f t="shared" si="14"/>
        <v>3300</v>
      </c>
      <c r="H135" s="23">
        <f t="shared" si="14"/>
        <v>3300</v>
      </c>
      <c r="I135" s="60"/>
      <c r="J135" s="48"/>
    </row>
    <row r="136" spans="1:10" s="9" customFormat="1">
      <c r="A136" s="41" t="s">
        <v>55</v>
      </c>
      <c r="B136" s="42">
        <v>8</v>
      </c>
      <c r="C136" s="43">
        <v>7</v>
      </c>
      <c r="D136" s="43">
        <v>1</v>
      </c>
      <c r="E136" s="44" t="s">
        <v>383</v>
      </c>
      <c r="F136" s="42" t="s">
        <v>584</v>
      </c>
      <c r="G136" s="45">
        <f t="shared" si="14"/>
        <v>3300</v>
      </c>
      <c r="H136" s="45">
        <f t="shared" si="14"/>
        <v>3300</v>
      </c>
      <c r="I136" s="60"/>
      <c r="J136" s="48"/>
    </row>
    <row r="137" spans="1:10" s="9" customFormat="1">
      <c r="A137" s="17" t="s">
        <v>27</v>
      </c>
      <c r="B137" s="20">
        <v>8</v>
      </c>
      <c r="C137" s="21">
        <v>7</v>
      </c>
      <c r="D137" s="21">
        <v>1</v>
      </c>
      <c r="E137" s="22" t="s">
        <v>383</v>
      </c>
      <c r="F137" s="20" t="s">
        <v>5</v>
      </c>
      <c r="G137" s="23">
        <f t="shared" si="14"/>
        <v>3300</v>
      </c>
      <c r="H137" s="23">
        <f t="shared" si="14"/>
        <v>3300</v>
      </c>
      <c r="I137" s="60"/>
      <c r="J137" s="48"/>
    </row>
    <row r="138" spans="1:10" s="9" customFormat="1">
      <c r="A138" s="17" t="s">
        <v>26</v>
      </c>
      <c r="B138" s="20">
        <v>8</v>
      </c>
      <c r="C138" s="21">
        <v>7</v>
      </c>
      <c r="D138" s="21">
        <v>1</v>
      </c>
      <c r="E138" s="22" t="s">
        <v>383</v>
      </c>
      <c r="F138" s="20" t="s">
        <v>6</v>
      </c>
      <c r="G138" s="23">
        <v>3300</v>
      </c>
      <c r="H138" s="23">
        <v>3300</v>
      </c>
      <c r="I138" s="60"/>
      <c r="J138" s="48"/>
    </row>
    <row r="139" spans="1:10" s="9" customFormat="1">
      <c r="A139" s="36" t="s">
        <v>68</v>
      </c>
      <c r="B139" s="37">
        <v>8</v>
      </c>
      <c r="C139" s="38">
        <v>7</v>
      </c>
      <c r="D139" s="38">
        <v>2</v>
      </c>
      <c r="E139" s="39" t="s">
        <v>584</v>
      </c>
      <c r="F139" s="37" t="s">
        <v>584</v>
      </c>
      <c r="G139" s="40">
        <f>G140+G152+G158+G215+G227</f>
        <v>1147605.0999999999</v>
      </c>
      <c r="H139" s="40">
        <f>H140+H152+H158+H215+H227</f>
        <v>1165107</v>
      </c>
      <c r="I139" s="60"/>
      <c r="J139" s="48"/>
    </row>
    <row r="140" spans="1:10" s="2" customFormat="1" ht="15.75" customHeight="1">
      <c r="A140" s="17" t="s">
        <v>67</v>
      </c>
      <c r="B140" s="20">
        <v>8</v>
      </c>
      <c r="C140" s="21">
        <v>7</v>
      </c>
      <c r="D140" s="21">
        <v>2</v>
      </c>
      <c r="E140" s="22" t="s">
        <v>275</v>
      </c>
      <c r="F140" s="20" t="s">
        <v>584</v>
      </c>
      <c r="G140" s="23">
        <f>G141</f>
        <v>460.19999999999993</v>
      </c>
      <c r="H140" s="23">
        <f>H141</f>
        <v>460.19999999999993</v>
      </c>
      <c r="I140" s="60"/>
      <c r="J140" s="48"/>
    </row>
    <row r="141" spans="1:10" s="2" customFormat="1">
      <c r="A141" s="17" t="s">
        <v>66</v>
      </c>
      <c r="B141" s="20">
        <v>8</v>
      </c>
      <c r="C141" s="21">
        <v>7</v>
      </c>
      <c r="D141" s="21">
        <v>2</v>
      </c>
      <c r="E141" s="22" t="s">
        <v>387</v>
      </c>
      <c r="F141" s="20" t="s">
        <v>584</v>
      </c>
      <c r="G141" s="23">
        <f>G142+G147</f>
        <v>460.19999999999993</v>
      </c>
      <c r="H141" s="23">
        <f>H142+H147</f>
        <v>460.19999999999993</v>
      </c>
      <c r="I141" s="60"/>
      <c r="J141" s="48"/>
    </row>
    <row r="142" spans="1:10" s="2" customFormat="1">
      <c r="A142" s="17" t="s">
        <v>498</v>
      </c>
      <c r="B142" s="20">
        <v>8</v>
      </c>
      <c r="C142" s="21">
        <v>7</v>
      </c>
      <c r="D142" s="21">
        <v>2</v>
      </c>
      <c r="E142" s="22" t="s">
        <v>388</v>
      </c>
      <c r="F142" s="20" t="s">
        <v>584</v>
      </c>
      <c r="G142" s="23">
        <f>G143</f>
        <v>154.79999999999998</v>
      </c>
      <c r="H142" s="23">
        <f>H143</f>
        <v>154.79999999999998</v>
      </c>
      <c r="I142" s="60"/>
      <c r="J142" s="48"/>
    </row>
    <row r="143" spans="1:10" s="9" customFormat="1">
      <c r="A143" s="41" t="s">
        <v>389</v>
      </c>
      <c r="B143" s="42">
        <v>8</v>
      </c>
      <c r="C143" s="43">
        <v>7</v>
      </c>
      <c r="D143" s="43">
        <v>2</v>
      </c>
      <c r="E143" s="44" t="s">
        <v>390</v>
      </c>
      <c r="F143" s="42" t="s">
        <v>584</v>
      </c>
      <c r="G143" s="45">
        <f>G144</f>
        <v>154.79999999999998</v>
      </c>
      <c r="H143" s="45">
        <f>H144</f>
        <v>154.79999999999998</v>
      </c>
      <c r="I143" s="60"/>
      <c r="J143" s="48"/>
    </row>
    <row r="144" spans="1:10" s="2" customFormat="1">
      <c r="A144" s="17" t="s">
        <v>27</v>
      </c>
      <c r="B144" s="20">
        <v>8</v>
      </c>
      <c r="C144" s="21">
        <v>7</v>
      </c>
      <c r="D144" s="21">
        <v>2</v>
      </c>
      <c r="E144" s="22" t="s">
        <v>390</v>
      </c>
      <c r="F144" s="20" t="s">
        <v>5</v>
      </c>
      <c r="G144" s="23">
        <f>G145+G146</f>
        <v>154.79999999999998</v>
      </c>
      <c r="H144" s="23">
        <f>H145+H146</f>
        <v>154.79999999999998</v>
      </c>
      <c r="I144" s="60"/>
      <c r="J144" s="48"/>
    </row>
    <row r="145" spans="1:10" s="2" customFormat="1">
      <c r="A145" s="17" t="s">
        <v>26</v>
      </c>
      <c r="B145" s="20">
        <v>8</v>
      </c>
      <c r="C145" s="21">
        <v>7</v>
      </c>
      <c r="D145" s="21">
        <v>2</v>
      </c>
      <c r="E145" s="22" t="s">
        <v>390</v>
      </c>
      <c r="F145" s="20" t="s">
        <v>6</v>
      </c>
      <c r="G145" s="81">
        <v>144.6</v>
      </c>
      <c r="H145" s="81">
        <v>144.6</v>
      </c>
      <c r="I145" s="60"/>
      <c r="J145" s="48"/>
    </row>
    <row r="146" spans="1:10" s="9" customFormat="1">
      <c r="A146" s="17" t="s">
        <v>41</v>
      </c>
      <c r="B146" s="20">
        <v>8</v>
      </c>
      <c r="C146" s="21">
        <v>7</v>
      </c>
      <c r="D146" s="21">
        <v>2</v>
      </c>
      <c r="E146" s="22" t="s">
        <v>390</v>
      </c>
      <c r="F146" s="20" t="s">
        <v>40</v>
      </c>
      <c r="G146" s="23">
        <v>10.199999999999999</v>
      </c>
      <c r="H146" s="23">
        <v>10.199999999999999</v>
      </c>
      <c r="I146" s="60"/>
      <c r="J146" s="48"/>
    </row>
    <row r="147" spans="1:10" s="2" customFormat="1" ht="26.4">
      <c r="A147" s="17" t="s">
        <v>391</v>
      </c>
      <c r="B147" s="20">
        <v>8</v>
      </c>
      <c r="C147" s="21">
        <v>7</v>
      </c>
      <c r="D147" s="21">
        <v>2</v>
      </c>
      <c r="E147" s="22" t="s">
        <v>392</v>
      </c>
      <c r="F147" s="20" t="s">
        <v>584</v>
      </c>
      <c r="G147" s="23">
        <f>G148</f>
        <v>305.39999999999998</v>
      </c>
      <c r="H147" s="23">
        <f>H148</f>
        <v>305.39999999999998</v>
      </c>
      <c r="I147" s="60"/>
      <c r="J147" s="48"/>
    </row>
    <row r="148" spans="1:10" s="9" customFormat="1">
      <c r="A148" s="41" t="s">
        <v>393</v>
      </c>
      <c r="B148" s="42">
        <v>8</v>
      </c>
      <c r="C148" s="43">
        <v>7</v>
      </c>
      <c r="D148" s="43">
        <v>2</v>
      </c>
      <c r="E148" s="44" t="s">
        <v>394</v>
      </c>
      <c r="F148" s="42" t="s">
        <v>584</v>
      </c>
      <c r="G148" s="45">
        <f>G149</f>
        <v>305.39999999999998</v>
      </c>
      <c r="H148" s="45">
        <f>H149</f>
        <v>305.39999999999998</v>
      </c>
      <c r="I148" s="60"/>
      <c r="J148" s="48"/>
    </row>
    <row r="149" spans="1:10" s="2" customFormat="1">
      <c r="A149" s="17" t="s">
        <v>27</v>
      </c>
      <c r="B149" s="20">
        <v>8</v>
      </c>
      <c r="C149" s="21">
        <v>7</v>
      </c>
      <c r="D149" s="21">
        <v>2</v>
      </c>
      <c r="E149" s="22" t="s">
        <v>394</v>
      </c>
      <c r="F149" s="20" t="s">
        <v>5</v>
      </c>
      <c r="G149" s="23">
        <f>G150+G151</f>
        <v>305.39999999999998</v>
      </c>
      <c r="H149" s="23">
        <f>H150+H151</f>
        <v>305.39999999999998</v>
      </c>
      <c r="I149" s="60"/>
      <c r="J149" s="48"/>
    </row>
    <row r="150" spans="1:10" s="2" customFormat="1">
      <c r="A150" s="17" t="s">
        <v>26</v>
      </c>
      <c r="B150" s="20">
        <v>8</v>
      </c>
      <c r="C150" s="21">
        <v>7</v>
      </c>
      <c r="D150" s="21">
        <v>2</v>
      </c>
      <c r="E150" s="22" t="s">
        <v>394</v>
      </c>
      <c r="F150" s="20" t="s">
        <v>6</v>
      </c>
      <c r="G150" s="23">
        <v>258.5</v>
      </c>
      <c r="H150" s="23">
        <v>258.5</v>
      </c>
      <c r="I150" s="60"/>
      <c r="J150" s="48"/>
    </row>
    <row r="151" spans="1:10" s="2" customFormat="1">
      <c r="A151" s="17" t="s">
        <v>41</v>
      </c>
      <c r="B151" s="20">
        <v>8</v>
      </c>
      <c r="C151" s="21">
        <v>7</v>
      </c>
      <c r="D151" s="21">
        <v>2</v>
      </c>
      <c r="E151" s="22" t="s">
        <v>394</v>
      </c>
      <c r="F151" s="20" t="s">
        <v>40</v>
      </c>
      <c r="G151" s="23">
        <v>46.9</v>
      </c>
      <c r="H151" s="23">
        <v>46.9</v>
      </c>
      <c r="I151" s="60"/>
      <c r="J151" s="48"/>
    </row>
    <row r="152" spans="1:10" s="9" customFormat="1" ht="17.25" customHeight="1">
      <c r="A152" s="17" t="s">
        <v>44</v>
      </c>
      <c r="B152" s="20">
        <v>8</v>
      </c>
      <c r="C152" s="21">
        <v>7</v>
      </c>
      <c r="D152" s="21">
        <v>2</v>
      </c>
      <c r="E152" s="22" t="s">
        <v>191</v>
      </c>
      <c r="F152" s="20" t="s">
        <v>584</v>
      </c>
      <c r="G152" s="23">
        <f t="shared" ref="G152:H156" si="15">G153</f>
        <v>2700</v>
      </c>
      <c r="H152" s="23">
        <f t="shared" si="15"/>
        <v>2700</v>
      </c>
      <c r="I152" s="60"/>
      <c r="J152" s="48"/>
    </row>
    <row r="153" spans="1:10" s="2" customFormat="1">
      <c r="A153" s="17" t="s">
        <v>65</v>
      </c>
      <c r="B153" s="20">
        <v>8</v>
      </c>
      <c r="C153" s="21">
        <v>7</v>
      </c>
      <c r="D153" s="21">
        <v>2</v>
      </c>
      <c r="E153" s="22" t="s">
        <v>192</v>
      </c>
      <c r="F153" s="20" t="s">
        <v>584</v>
      </c>
      <c r="G153" s="23">
        <f t="shared" si="15"/>
        <v>2700</v>
      </c>
      <c r="H153" s="23">
        <f t="shared" si="15"/>
        <v>2700</v>
      </c>
      <c r="I153" s="60"/>
      <c r="J153" s="48"/>
    </row>
    <row r="154" spans="1:10" s="9" customFormat="1" ht="26.4">
      <c r="A154" s="17" t="s">
        <v>193</v>
      </c>
      <c r="B154" s="20">
        <v>8</v>
      </c>
      <c r="C154" s="21">
        <v>7</v>
      </c>
      <c r="D154" s="21">
        <v>2</v>
      </c>
      <c r="E154" s="22" t="s">
        <v>194</v>
      </c>
      <c r="F154" s="20" t="s">
        <v>584</v>
      </c>
      <c r="G154" s="23">
        <f t="shared" si="15"/>
        <v>2700</v>
      </c>
      <c r="H154" s="23">
        <f t="shared" si="15"/>
        <v>2700</v>
      </c>
      <c r="I154" s="60"/>
      <c r="J154" s="48"/>
    </row>
    <row r="155" spans="1:10" s="9" customFormat="1">
      <c r="A155" s="41" t="s">
        <v>495</v>
      </c>
      <c r="B155" s="42">
        <v>8</v>
      </c>
      <c r="C155" s="43">
        <v>7</v>
      </c>
      <c r="D155" s="43">
        <v>2</v>
      </c>
      <c r="E155" s="44" t="s">
        <v>395</v>
      </c>
      <c r="F155" s="42" t="s">
        <v>584</v>
      </c>
      <c r="G155" s="45">
        <f t="shared" si="15"/>
        <v>2700</v>
      </c>
      <c r="H155" s="45">
        <f t="shared" si="15"/>
        <v>2700</v>
      </c>
      <c r="I155" s="60"/>
      <c r="J155" s="48"/>
    </row>
    <row r="156" spans="1:10" s="9" customFormat="1">
      <c r="A156" s="17" t="s">
        <v>27</v>
      </c>
      <c r="B156" s="20">
        <v>8</v>
      </c>
      <c r="C156" s="21">
        <v>7</v>
      </c>
      <c r="D156" s="21">
        <v>2</v>
      </c>
      <c r="E156" s="22" t="s">
        <v>395</v>
      </c>
      <c r="F156" s="20" t="s">
        <v>5</v>
      </c>
      <c r="G156" s="23">
        <f t="shared" si="15"/>
        <v>2700</v>
      </c>
      <c r="H156" s="23">
        <f t="shared" si="15"/>
        <v>2700</v>
      </c>
      <c r="I156" s="60"/>
      <c r="J156" s="48"/>
    </row>
    <row r="157" spans="1:10" s="2" customFormat="1">
      <c r="A157" s="17" t="s">
        <v>26</v>
      </c>
      <c r="B157" s="20">
        <v>8</v>
      </c>
      <c r="C157" s="21">
        <v>7</v>
      </c>
      <c r="D157" s="21">
        <v>2</v>
      </c>
      <c r="E157" s="22" t="s">
        <v>395</v>
      </c>
      <c r="F157" s="20" t="s">
        <v>6</v>
      </c>
      <c r="G157" s="23">
        <v>2700</v>
      </c>
      <c r="H157" s="23">
        <v>2700</v>
      </c>
      <c r="I157" s="60"/>
      <c r="J157" s="48"/>
    </row>
    <row r="158" spans="1:10" s="9" customFormat="1" ht="26.4">
      <c r="A158" s="17" t="s">
        <v>23</v>
      </c>
      <c r="B158" s="20">
        <v>8</v>
      </c>
      <c r="C158" s="21">
        <v>7</v>
      </c>
      <c r="D158" s="21">
        <v>2</v>
      </c>
      <c r="E158" s="22" t="s">
        <v>199</v>
      </c>
      <c r="F158" s="20" t="s">
        <v>584</v>
      </c>
      <c r="G158" s="23">
        <f>G159+G196+G210</f>
        <v>1141394.8999999999</v>
      </c>
      <c r="H158" s="23">
        <f>H159+H196+H210</f>
        <v>1158896.8</v>
      </c>
      <c r="I158" s="60"/>
      <c r="J158" s="48"/>
    </row>
    <row r="159" spans="1:10" s="2" customFormat="1">
      <c r="A159" s="17" t="s">
        <v>50</v>
      </c>
      <c r="B159" s="20">
        <v>8</v>
      </c>
      <c r="C159" s="21">
        <v>7</v>
      </c>
      <c r="D159" s="21">
        <v>2</v>
      </c>
      <c r="E159" s="22" t="s">
        <v>200</v>
      </c>
      <c r="F159" s="20" t="s">
        <v>584</v>
      </c>
      <c r="G159" s="23">
        <f>G160+G192</f>
        <v>1106028.2</v>
      </c>
      <c r="H159" s="23">
        <f>H160+H192</f>
        <v>1123199.1000000001</v>
      </c>
      <c r="I159" s="60"/>
      <c r="J159" s="48"/>
    </row>
    <row r="160" spans="1:10" s="9" customFormat="1" ht="26.4">
      <c r="A160" s="17" t="s">
        <v>201</v>
      </c>
      <c r="B160" s="20">
        <v>8</v>
      </c>
      <c r="C160" s="21">
        <v>7</v>
      </c>
      <c r="D160" s="21">
        <v>2</v>
      </c>
      <c r="E160" s="22" t="s">
        <v>202</v>
      </c>
      <c r="F160" s="20" t="s">
        <v>584</v>
      </c>
      <c r="G160" s="23">
        <f>G161+G164+G168+G172+G176+G180+G184+G188</f>
        <v>665675.9</v>
      </c>
      <c r="H160" s="23">
        <f>H161+H164+H168+H172+H176+H180+H184+H188</f>
        <v>665676.9</v>
      </c>
      <c r="I160" s="60"/>
      <c r="J160" s="48"/>
    </row>
    <row r="161" spans="1:10" s="9" customFormat="1">
      <c r="A161" s="41" t="s">
        <v>502</v>
      </c>
      <c r="B161" s="42">
        <v>8</v>
      </c>
      <c r="C161" s="43">
        <v>7</v>
      </c>
      <c r="D161" s="43">
        <v>2</v>
      </c>
      <c r="E161" s="44" t="s">
        <v>404</v>
      </c>
      <c r="F161" s="42" t="s">
        <v>584</v>
      </c>
      <c r="G161" s="45">
        <f>G162</f>
        <v>2891.9</v>
      </c>
      <c r="H161" s="45">
        <f>H162</f>
        <v>2892.9</v>
      </c>
      <c r="I161" s="60"/>
      <c r="J161" s="48"/>
    </row>
    <row r="162" spans="1:10" s="2" customFormat="1">
      <c r="A162" s="17" t="s">
        <v>27</v>
      </c>
      <c r="B162" s="20">
        <v>8</v>
      </c>
      <c r="C162" s="21">
        <v>7</v>
      </c>
      <c r="D162" s="21">
        <v>2</v>
      </c>
      <c r="E162" s="22" t="s">
        <v>404</v>
      </c>
      <c r="F162" s="20" t="s">
        <v>5</v>
      </c>
      <c r="G162" s="23">
        <f>G163</f>
        <v>2891.9</v>
      </c>
      <c r="H162" s="23">
        <f>H163</f>
        <v>2892.9</v>
      </c>
      <c r="I162" s="60"/>
      <c r="J162" s="48"/>
    </row>
    <row r="163" spans="1:10" s="9" customFormat="1">
      <c r="A163" s="17" t="s">
        <v>41</v>
      </c>
      <c r="B163" s="20">
        <v>8</v>
      </c>
      <c r="C163" s="21">
        <v>7</v>
      </c>
      <c r="D163" s="21">
        <v>2</v>
      </c>
      <c r="E163" s="22" t="s">
        <v>404</v>
      </c>
      <c r="F163" s="20" t="s">
        <v>40</v>
      </c>
      <c r="G163" s="23">
        <v>2891.9</v>
      </c>
      <c r="H163" s="23">
        <v>2892.9</v>
      </c>
      <c r="I163" s="60"/>
      <c r="J163" s="48"/>
    </row>
    <row r="164" spans="1:10" s="9" customFormat="1">
      <c r="A164" s="41" t="s">
        <v>35</v>
      </c>
      <c r="B164" s="42">
        <v>8</v>
      </c>
      <c r="C164" s="43">
        <v>7</v>
      </c>
      <c r="D164" s="43">
        <v>2</v>
      </c>
      <c r="E164" s="44" t="s">
        <v>405</v>
      </c>
      <c r="F164" s="42" t="s">
        <v>584</v>
      </c>
      <c r="G164" s="45">
        <f>G165</f>
        <v>70760</v>
      </c>
      <c r="H164" s="45">
        <f>H165</f>
        <v>70760</v>
      </c>
      <c r="I164" s="60"/>
      <c r="J164" s="48"/>
    </row>
    <row r="165" spans="1:10" s="2" customFormat="1">
      <c r="A165" s="17" t="s">
        <v>27</v>
      </c>
      <c r="B165" s="20">
        <v>8</v>
      </c>
      <c r="C165" s="21">
        <v>7</v>
      </c>
      <c r="D165" s="21">
        <v>2</v>
      </c>
      <c r="E165" s="22" t="s">
        <v>405</v>
      </c>
      <c r="F165" s="20" t="s">
        <v>5</v>
      </c>
      <c r="G165" s="23">
        <f>G166+G167</f>
        <v>70760</v>
      </c>
      <c r="H165" s="23">
        <f>H166+H167</f>
        <v>70760</v>
      </c>
      <c r="I165" s="60"/>
      <c r="J165" s="48"/>
    </row>
    <row r="166" spans="1:10" s="9" customFormat="1">
      <c r="A166" s="17" t="s">
        <v>26</v>
      </c>
      <c r="B166" s="20">
        <v>8</v>
      </c>
      <c r="C166" s="21">
        <v>7</v>
      </c>
      <c r="D166" s="21">
        <v>2</v>
      </c>
      <c r="E166" s="22" t="s">
        <v>405</v>
      </c>
      <c r="F166" s="20" t="s">
        <v>6</v>
      </c>
      <c r="G166" s="23">
        <f>55714.1-500-380</f>
        <v>54834.1</v>
      </c>
      <c r="H166" s="23">
        <f>55714.1-500-380</f>
        <v>54834.1</v>
      </c>
      <c r="I166" s="60"/>
      <c r="J166" s="48"/>
    </row>
    <row r="167" spans="1:10" s="2" customFormat="1">
      <c r="A167" s="17" t="s">
        <v>41</v>
      </c>
      <c r="B167" s="20">
        <v>8</v>
      </c>
      <c r="C167" s="21">
        <v>7</v>
      </c>
      <c r="D167" s="21">
        <v>2</v>
      </c>
      <c r="E167" s="22" t="s">
        <v>405</v>
      </c>
      <c r="F167" s="20" t="s">
        <v>40</v>
      </c>
      <c r="G167" s="23">
        <f>15985.9-60</f>
        <v>15925.9</v>
      </c>
      <c r="H167" s="23">
        <f>15985.9-60</f>
        <v>15925.9</v>
      </c>
      <c r="I167" s="60"/>
      <c r="J167" s="48"/>
    </row>
    <row r="168" spans="1:10" s="9" customFormat="1">
      <c r="A168" s="41" t="s">
        <v>406</v>
      </c>
      <c r="B168" s="42">
        <v>8</v>
      </c>
      <c r="C168" s="43">
        <v>7</v>
      </c>
      <c r="D168" s="43">
        <v>2</v>
      </c>
      <c r="E168" s="44" t="s">
        <v>407</v>
      </c>
      <c r="F168" s="42" t="s">
        <v>584</v>
      </c>
      <c r="G168" s="45">
        <f>G169</f>
        <v>3000</v>
      </c>
      <c r="H168" s="45">
        <f>H169</f>
        <v>3000</v>
      </c>
      <c r="I168" s="60"/>
      <c r="J168" s="48"/>
    </row>
    <row r="169" spans="1:10" s="2" customFormat="1">
      <c r="A169" s="17" t="s">
        <v>27</v>
      </c>
      <c r="B169" s="20">
        <v>8</v>
      </c>
      <c r="C169" s="21">
        <v>7</v>
      </c>
      <c r="D169" s="21">
        <v>2</v>
      </c>
      <c r="E169" s="22" t="s">
        <v>407</v>
      </c>
      <c r="F169" s="20" t="s">
        <v>5</v>
      </c>
      <c r="G169" s="23">
        <f>G170+G171</f>
        <v>3000</v>
      </c>
      <c r="H169" s="23">
        <f>H170+H171</f>
        <v>3000</v>
      </c>
      <c r="I169" s="60"/>
      <c r="J169" s="48"/>
    </row>
    <row r="170" spans="1:10" s="9" customFormat="1">
      <c r="A170" s="17" t="s">
        <v>26</v>
      </c>
      <c r="B170" s="20">
        <v>8</v>
      </c>
      <c r="C170" s="21">
        <v>7</v>
      </c>
      <c r="D170" s="21">
        <v>2</v>
      </c>
      <c r="E170" s="22" t="s">
        <v>407</v>
      </c>
      <c r="F170" s="20" t="s">
        <v>6</v>
      </c>
      <c r="G170" s="23">
        <v>1270</v>
      </c>
      <c r="H170" s="23">
        <v>1270</v>
      </c>
      <c r="I170" s="60"/>
      <c r="J170" s="48"/>
    </row>
    <row r="171" spans="1:10" s="2" customFormat="1">
      <c r="A171" s="17" t="s">
        <v>41</v>
      </c>
      <c r="B171" s="20">
        <v>8</v>
      </c>
      <c r="C171" s="21">
        <v>7</v>
      </c>
      <c r="D171" s="21">
        <v>2</v>
      </c>
      <c r="E171" s="22" t="s">
        <v>407</v>
      </c>
      <c r="F171" s="20" t="s">
        <v>40</v>
      </c>
      <c r="G171" s="23">
        <v>1730</v>
      </c>
      <c r="H171" s="23">
        <v>1730</v>
      </c>
      <c r="I171" s="60"/>
      <c r="J171" s="48"/>
    </row>
    <row r="172" spans="1:10" s="9" customFormat="1" ht="69" customHeight="1">
      <c r="A172" s="41" t="s">
        <v>63</v>
      </c>
      <c r="B172" s="42">
        <v>8</v>
      </c>
      <c r="C172" s="43">
        <v>7</v>
      </c>
      <c r="D172" s="43">
        <v>2</v>
      </c>
      <c r="E172" s="44" t="s">
        <v>408</v>
      </c>
      <c r="F172" s="42" t="s">
        <v>584</v>
      </c>
      <c r="G172" s="45">
        <f>G173</f>
        <v>554395</v>
      </c>
      <c r="H172" s="45">
        <f>H173</f>
        <v>554395</v>
      </c>
      <c r="I172" s="60"/>
      <c r="J172" s="48"/>
    </row>
    <row r="173" spans="1:10" s="9" customFormat="1">
      <c r="A173" s="17" t="s">
        <v>27</v>
      </c>
      <c r="B173" s="20">
        <v>8</v>
      </c>
      <c r="C173" s="21">
        <v>7</v>
      </c>
      <c r="D173" s="21">
        <v>2</v>
      </c>
      <c r="E173" s="22" t="s">
        <v>408</v>
      </c>
      <c r="F173" s="20" t="s">
        <v>5</v>
      </c>
      <c r="G173" s="23">
        <f>G174+G175</f>
        <v>554395</v>
      </c>
      <c r="H173" s="23">
        <f>H174+H175</f>
        <v>554395</v>
      </c>
      <c r="I173" s="60"/>
      <c r="J173" s="48"/>
    </row>
    <row r="174" spans="1:10" s="2" customFormat="1">
      <c r="A174" s="17" t="s">
        <v>26</v>
      </c>
      <c r="B174" s="20">
        <v>8</v>
      </c>
      <c r="C174" s="21">
        <v>7</v>
      </c>
      <c r="D174" s="21">
        <v>2</v>
      </c>
      <c r="E174" s="22" t="s">
        <v>408</v>
      </c>
      <c r="F174" s="20" t="s">
        <v>6</v>
      </c>
      <c r="G174" s="23">
        <v>451622</v>
      </c>
      <c r="H174" s="23">
        <v>451622</v>
      </c>
      <c r="I174" s="60"/>
      <c r="J174" s="48"/>
    </row>
    <row r="175" spans="1:10" s="9" customFormat="1">
      <c r="A175" s="17" t="s">
        <v>41</v>
      </c>
      <c r="B175" s="20">
        <v>8</v>
      </c>
      <c r="C175" s="21">
        <v>7</v>
      </c>
      <c r="D175" s="21">
        <v>2</v>
      </c>
      <c r="E175" s="22" t="s">
        <v>408</v>
      </c>
      <c r="F175" s="20" t="s">
        <v>40</v>
      </c>
      <c r="G175" s="23">
        <v>102773</v>
      </c>
      <c r="H175" s="23">
        <v>102773</v>
      </c>
      <c r="I175" s="60"/>
      <c r="J175" s="48"/>
    </row>
    <row r="176" spans="1:10" s="9" customFormat="1" ht="41.4" customHeight="1">
      <c r="A176" s="41" t="s">
        <v>62</v>
      </c>
      <c r="B176" s="42">
        <v>8</v>
      </c>
      <c r="C176" s="43">
        <v>7</v>
      </c>
      <c r="D176" s="43">
        <v>2</v>
      </c>
      <c r="E176" s="44" t="s">
        <v>409</v>
      </c>
      <c r="F176" s="42" t="s">
        <v>584</v>
      </c>
      <c r="G176" s="45">
        <f>G177</f>
        <v>29819</v>
      </c>
      <c r="H176" s="45">
        <f>H177</f>
        <v>29819</v>
      </c>
      <c r="I176" s="60"/>
      <c r="J176" s="48"/>
    </row>
    <row r="177" spans="1:10" s="2" customFormat="1">
      <c r="A177" s="17" t="s">
        <v>27</v>
      </c>
      <c r="B177" s="20">
        <v>8</v>
      </c>
      <c r="C177" s="21">
        <v>7</v>
      </c>
      <c r="D177" s="21">
        <v>2</v>
      </c>
      <c r="E177" s="22" t="s">
        <v>409</v>
      </c>
      <c r="F177" s="20" t="s">
        <v>5</v>
      </c>
      <c r="G177" s="23">
        <f>G178+G179</f>
        <v>29819</v>
      </c>
      <c r="H177" s="23">
        <f>H178+H179</f>
        <v>29819</v>
      </c>
      <c r="I177" s="60"/>
      <c r="J177" s="48"/>
    </row>
    <row r="178" spans="1:10" s="9" customFormat="1">
      <c r="A178" s="17" t="s">
        <v>26</v>
      </c>
      <c r="B178" s="20">
        <v>8</v>
      </c>
      <c r="C178" s="21">
        <v>7</v>
      </c>
      <c r="D178" s="21">
        <v>2</v>
      </c>
      <c r="E178" s="22" t="s">
        <v>409</v>
      </c>
      <c r="F178" s="20" t="s">
        <v>6</v>
      </c>
      <c r="G178" s="23">
        <v>23542.6</v>
      </c>
      <c r="H178" s="23">
        <v>23542.6</v>
      </c>
      <c r="I178" s="60"/>
      <c r="J178" s="48"/>
    </row>
    <row r="179" spans="1:10" s="9" customFormat="1">
      <c r="A179" s="17" t="s">
        <v>41</v>
      </c>
      <c r="B179" s="20">
        <v>8</v>
      </c>
      <c r="C179" s="21">
        <v>7</v>
      </c>
      <c r="D179" s="21">
        <v>2</v>
      </c>
      <c r="E179" s="22" t="s">
        <v>409</v>
      </c>
      <c r="F179" s="20" t="s">
        <v>40</v>
      </c>
      <c r="G179" s="23">
        <v>6276.4</v>
      </c>
      <c r="H179" s="23">
        <v>6276.4</v>
      </c>
      <c r="I179" s="60"/>
      <c r="J179" s="48"/>
    </row>
    <row r="180" spans="1:10" s="9" customFormat="1" ht="39.6">
      <c r="A180" s="41" t="s">
        <v>61</v>
      </c>
      <c r="B180" s="42">
        <v>8</v>
      </c>
      <c r="C180" s="43">
        <v>7</v>
      </c>
      <c r="D180" s="43">
        <v>2</v>
      </c>
      <c r="E180" s="44" t="s">
        <v>410</v>
      </c>
      <c r="F180" s="42" t="s">
        <v>584</v>
      </c>
      <c r="G180" s="45">
        <f>G181</f>
        <v>1234</v>
      </c>
      <c r="H180" s="45">
        <f>H181</f>
        <v>1234</v>
      </c>
      <c r="I180" s="60"/>
      <c r="J180" s="48"/>
    </row>
    <row r="181" spans="1:10" s="2" customFormat="1">
      <c r="A181" s="17" t="s">
        <v>27</v>
      </c>
      <c r="B181" s="20">
        <v>8</v>
      </c>
      <c r="C181" s="21">
        <v>7</v>
      </c>
      <c r="D181" s="21">
        <v>2</v>
      </c>
      <c r="E181" s="22" t="s">
        <v>410</v>
      </c>
      <c r="F181" s="20" t="s">
        <v>5</v>
      </c>
      <c r="G181" s="23">
        <f>G182+G183</f>
        <v>1234</v>
      </c>
      <c r="H181" s="23">
        <f>H182+H183</f>
        <v>1234</v>
      </c>
      <c r="I181" s="60"/>
      <c r="J181" s="48"/>
    </row>
    <row r="182" spans="1:10" s="2" customFormat="1">
      <c r="A182" s="17" t="s">
        <v>26</v>
      </c>
      <c r="B182" s="20">
        <v>8</v>
      </c>
      <c r="C182" s="21">
        <v>7</v>
      </c>
      <c r="D182" s="21">
        <v>2</v>
      </c>
      <c r="E182" s="22" t="s">
        <v>410</v>
      </c>
      <c r="F182" s="20" t="s">
        <v>6</v>
      </c>
      <c r="G182" s="23">
        <v>1064</v>
      </c>
      <c r="H182" s="23">
        <v>1064</v>
      </c>
      <c r="I182" s="60"/>
      <c r="J182" s="48"/>
    </row>
    <row r="183" spans="1:10" s="9" customFormat="1">
      <c r="A183" s="17" t="s">
        <v>41</v>
      </c>
      <c r="B183" s="20">
        <v>8</v>
      </c>
      <c r="C183" s="21">
        <v>7</v>
      </c>
      <c r="D183" s="21">
        <v>2</v>
      </c>
      <c r="E183" s="22" t="s">
        <v>410</v>
      </c>
      <c r="F183" s="20" t="s">
        <v>40</v>
      </c>
      <c r="G183" s="23">
        <v>170</v>
      </c>
      <c r="H183" s="23">
        <v>170</v>
      </c>
      <c r="I183" s="60"/>
      <c r="J183" s="48"/>
    </row>
    <row r="184" spans="1:10" s="9" customFormat="1" ht="26.4">
      <c r="A184" s="41" t="s">
        <v>500</v>
      </c>
      <c r="B184" s="42">
        <v>8</v>
      </c>
      <c r="C184" s="43">
        <v>7</v>
      </c>
      <c r="D184" s="43">
        <v>2</v>
      </c>
      <c r="E184" s="44" t="s">
        <v>411</v>
      </c>
      <c r="F184" s="42" t="s">
        <v>584</v>
      </c>
      <c r="G184" s="45">
        <f>G185</f>
        <v>2176</v>
      </c>
      <c r="H184" s="45">
        <f>H185</f>
        <v>2176</v>
      </c>
      <c r="I184" s="60"/>
      <c r="J184" s="48"/>
    </row>
    <row r="185" spans="1:10" s="9" customFormat="1">
      <c r="A185" s="17" t="s">
        <v>27</v>
      </c>
      <c r="B185" s="20">
        <v>8</v>
      </c>
      <c r="C185" s="21">
        <v>7</v>
      </c>
      <c r="D185" s="21">
        <v>2</v>
      </c>
      <c r="E185" s="22" t="s">
        <v>411</v>
      </c>
      <c r="F185" s="20" t="s">
        <v>5</v>
      </c>
      <c r="G185" s="23">
        <f>G186+G187</f>
        <v>2176</v>
      </c>
      <c r="H185" s="23">
        <f>H186+H187</f>
        <v>2176</v>
      </c>
      <c r="I185" s="60"/>
      <c r="J185" s="48"/>
    </row>
    <row r="186" spans="1:10" s="2" customFormat="1">
      <c r="A186" s="17" t="s">
        <v>26</v>
      </c>
      <c r="B186" s="20">
        <v>8</v>
      </c>
      <c r="C186" s="21">
        <v>7</v>
      </c>
      <c r="D186" s="21">
        <v>2</v>
      </c>
      <c r="E186" s="22" t="s">
        <v>411</v>
      </c>
      <c r="F186" s="20" t="s">
        <v>6</v>
      </c>
      <c r="G186" s="23">
        <v>1590</v>
      </c>
      <c r="H186" s="23">
        <v>1590</v>
      </c>
      <c r="I186" s="60"/>
      <c r="J186" s="48"/>
    </row>
    <row r="187" spans="1:10" s="2" customFormat="1">
      <c r="A187" s="17" t="s">
        <v>41</v>
      </c>
      <c r="B187" s="20">
        <v>8</v>
      </c>
      <c r="C187" s="21">
        <v>7</v>
      </c>
      <c r="D187" s="21">
        <v>2</v>
      </c>
      <c r="E187" s="22" t="s">
        <v>411</v>
      </c>
      <c r="F187" s="20" t="s">
        <v>40</v>
      </c>
      <c r="G187" s="23">
        <v>586</v>
      </c>
      <c r="H187" s="23">
        <v>586</v>
      </c>
      <c r="I187" s="60"/>
      <c r="J187" s="48"/>
    </row>
    <row r="188" spans="1:10" s="9" customFormat="1" ht="26.4">
      <c r="A188" s="41" t="s">
        <v>533</v>
      </c>
      <c r="B188" s="42">
        <v>8</v>
      </c>
      <c r="C188" s="43">
        <v>7</v>
      </c>
      <c r="D188" s="43">
        <v>2</v>
      </c>
      <c r="E188" s="44" t="s">
        <v>534</v>
      </c>
      <c r="F188" s="42" t="s">
        <v>584</v>
      </c>
      <c r="G188" s="45">
        <f>G189</f>
        <v>1400</v>
      </c>
      <c r="H188" s="45">
        <f>H189</f>
        <v>1400</v>
      </c>
      <c r="I188" s="60"/>
      <c r="J188" s="48"/>
    </row>
    <row r="189" spans="1:10" s="9" customFormat="1">
      <c r="A189" s="17" t="s">
        <v>27</v>
      </c>
      <c r="B189" s="20">
        <v>8</v>
      </c>
      <c r="C189" s="21">
        <v>7</v>
      </c>
      <c r="D189" s="21">
        <v>2</v>
      </c>
      <c r="E189" s="22" t="s">
        <v>534</v>
      </c>
      <c r="F189" s="20" t="s">
        <v>5</v>
      </c>
      <c r="G189" s="23">
        <f>G190+G191</f>
        <v>1400</v>
      </c>
      <c r="H189" s="23">
        <f>H190+H191</f>
        <v>1400</v>
      </c>
      <c r="I189" s="60"/>
      <c r="J189" s="48"/>
    </row>
    <row r="190" spans="1:10" s="9" customFormat="1">
      <c r="A190" s="17" t="s">
        <v>26</v>
      </c>
      <c r="B190" s="411">
        <v>8</v>
      </c>
      <c r="C190" s="21">
        <v>7</v>
      </c>
      <c r="D190" s="21">
        <v>2</v>
      </c>
      <c r="E190" s="22" t="s">
        <v>534</v>
      </c>
      <c r="F190" s="20" t="s">
        <v>6</v>
      </c>
      <c r="G190" s="23">
        <v>980</v>
      </c>
      <c r="H190" s="23">
        <v>980</v>
      </c>
      <c r="I190" s="60"/>
      <c r="J190" s="48"/>
    </row>
    <row r="191" spans="1:10" s="2" customFormat="1">
      <c r="A191" s="17" t="s">
        <v>41</v>
      </c>
      <c r="B191" s="411">
        <v>8</v>
      </c>
      <c r="C191" s="21">
        <v>7</v>
      </c>
      <c r="D191" s="21">
        <v>2</v>
      </c>
      <c r="E191" s="22" t="s">
        <v>534</v>
      </c>
      <c r="F191" s="20" t="s">
        <v>40</v>
      </c>
      <c r="G191" s="23">
        <v>420</v>
      </c>
      <c r="H191" s="23">
        <v>420</v>
      </c>
      <c r="I191" s="60"/>
      <c r="J191" s="48"/>
    </row>
    <row r="192" spans="1:10" s="417" customFormat="1" ht="24">
      <c r="A192" s="413" t="s">
        <v>1113</v>
      </c>
      <c r="B192" s="412">
        <v>8</v>
      </c>
      <c r="C192" s="425">
        <v>7</v>
      </c>
      <c r="D192" s="425">
        <v>2</v>
      </c>
      <c r="E192" s="414" t="s">
        <v>1120</v>
      </c>
      <c r="F192" s="415" t="s">
        <v>584</v>
      </c>
      <c r="G192" s="416">
        <f t="shared" ref="G192:H194" si="16">G193</f>
        <v>440352.3</v>
      </c>
      <c r="H192" s="416">
        <f t="shared" si="16"/>
        <v>457522.2</v>
      </c>
    </row>
    <row r="193" spans="1:10" s="418" customFormat="1" ht="12">
      <c r="A193" s="413" t="s">
        <v>1114</v>
      </c>
      <c r="B193" s="412">
        <v>8</v>
      </c>
      <c r="C193" s="425">
        <v>7</v>
      </c>
      <c r="D193" s="425">
        <v>2</v>
      </c>
      <c r="E193" s="414" t="s">
        <v>1121</v>
      </c>
      <c r="F193" s="415" t="s">
        <v>584</v>
      </c>
      <c r="G193" s="416">
        <f t="shared" si="16"/>
        <v>440352.3</v>
      </c>
      <c r="H193" s="416">
        <f t="shared" si="16"/>
        <v>457522.2</v>
      </c>
    </row>
    <row r="194" spans="1:10" s="418" customFormat="1" ht="12">
      <c r="A194" s="413" t="s">
        <v>85</v>
      </c>
      <c r="B194" s="412">
        <v>8</v>
      </c>
      <c r="C194" s="425">
        <v>7</v>
      </c>
      <c r="D194" s="425">
        <v>2</v>
      </c>
      <c r="E194" s="414" t="s">
        <v>1121</v>
      </c>
      <c r="F194" s="412" t="s">
        <v>84</v>
      </c>
      <c r="G194" s="416">
        <f t="shared" si="16"/>
        <v>440352.3</v>
      </c>
      <c r="H194" s="416">
        <f t="shared" si="16"/>
        <v>457522.2</v>
      </c>
    </row>
    <row r="195" spans="1:10" s="418" customFormat="1" ht="36">
      <c r="A195" s="413" t="s">
        <v>1115</v>
      </c>
      <c r="B195" s="412">
        <v>8</v>
      </c>
      <c r="C195" s="425">
        <v>7</v>
      </c>
      <c r="D195" s="425">
        <v>2</v>
      </c>
      <c r="E195" s="414" t="s">
        <v>1121</v>
      </c>
      <c r="F195" s="412" t="s">
        <v>1116</v>
      </c>
      <c r="G195" s="416">
        <v>440352.3</v>
      </c>
      <c r="H195" s="416">
        <v>457522.2</v>
      </c>
    </row>
    <row r="196" spans="1:10" s="417" customFormat="1" ht="12">
      <c r="A196" s="419" t="s">
        <v>42</v>
      </c>
      <c r="B196" s="411">
        <v>8</v>
      </c>
      <c r="C196" s="420">
        <v>7</v>
      </c>
      <c r="D196" s="420">
        <v>2</v>
      </c>
      <c r="E196" s="421" t="s">
        <v>412</v>
      </c>
      <c r="F196" s="411" t="s">
        <v>584</v>
      </c>
      <c r="G196" s="422">
        <f>G197</f>
        <v>34866.699999999997</v>
      </c>
      <c r="H196" s="422">
        <f>H197</f>
        <v>35197.699999999997</v>
      </c>
      <c r="I196" s="423"/>
      <c r="J196" s="424"/>
    </row>
    <row r="197" spans="1:10" s="2" customFormat="1" ht="26.4">
      <c r="A197" s="17" t="s">
        <v>416</v>
      </c>
      <c r="B197" s="20">
        <v>8</v>
      </c>
      <c r="C197" s="21">
        <v>7</v>
      </c>
      <c r="D197" s="21">
        <v>2</v>
      </c>
      <c r="E197" s="22" t="s">
        <v>417</v>
      </c>
      <c r="F197" s="20" t="s">
        <v>584</v>
      </c>
      <c r="G197" s="23">
        <f>G198+G201+G204+G207</f>
        <v>34866.699999999997</v>
      </c>
      <c r="H197" s="23">
        <f>H198+H201+H204+H207</f>
        <v>35197.699999999997</v>
      </c>
      <c r="I197" s="60"/>
      <c r="J197" s="48"/>
    </row>
    <row r="198" spans="1:10" s="9" customFormat="1">
      <c r="A198" s="41" t="s">
        <v>502</v>
      </c>
      <c r="B198" s="42">
        <v>8</v>
      </c>
      <c r="C198" s="43">
        <v>7</v>
      </c>
      <c r="D198" s="43">
        <v>2</v>
      </c>
      <c r="E198" s="44" t="s">
        <v>418</v>
      </c>
      <c r="F198" s="42" t="s">
        <v>584</v>
      </c>
      <c r="G198" s="45">
        <f>G199</f>
        <v>18964.7</v>
      </c>
      <c r="H198" s="45">
        <f>H199</f>
        <v>18964.7</v>
      </c>
      <c r="I198" s="60"/>
      <c r="J198" s="48"/>
    </row>
    <row r="199" spans="1:10" s="2" customFormat="1">
      <c r="A199" s="17" t="s">
        <v>27</v>
      </c>
      <c r="B199" s="20">
        <v>8</v>
      </c>
      <c r="C199" s="21">
        <v>7</v>
      </c>
      <c r="D199" s="21">
        <v>2</v>
      </c>
      <c r="E199" s="22" t="s">
        <v>418</v>
      </c>
      <c r="F199" s="20" t="s">
        <v>5</v>
      </c>
      <c r="G199" s="23">
        <f>G200</f>
        <v>18964.7</v>
      </c>
      <c r="H199" s="23">
        <f>H200</f>
        <v>18964.7</v>
      </c>
      <c r="I199" s="60"/>
      <c r="J199" s="48"/>
    </row>
    <row r="200" spans="1:10" s="9" customFormat="1">
      <c r="A200" s="17" t="s">
        <v>41</v>
      </c>
      <c r="B200" s="20">
        <v>8</v>
      </c>
      <c r="C200" s="21">
        <v>7</v>
      </c>
      <c r="D200" s="21">
        <v>2</v>
      </c>
      <c r="E200" s="22" t="s">
        <v>418</v>
      </c>
      <c r="F200" s="20" t="s">
        <v>40</v>
      </c>
      <c r="G200" s="23">
        <v>18964.7</v>
      </c>
      <c r="H200" s="23">
        <v>18964.7</v>
      </c>
      <c r="I200" s="60"/>
      <c r="J200" s="48"/>
    </row>
    <row r="201" spans="1:10" s="9" customFormat="1">
      <c r="A201" s="41" t="s">
        <v>35</v>
      </c>
      <c r="B201" s="42">
        <v>8</v>
      </c>
      <c r="C201" s="43">
        <v>7</v>
      </c>
      <c r="D201" s="43">
        <v>2</v>
      </c>
      <c r="E201" s="44" t="s">
        <v>419</v>
      </c>
      <c r="F201" s="42" t="s">
        <v>584</v>
      </c>
      <c r="G201" s="45">
        <f>G202</f>
        <v>5601</v>
      </c>
      <c r="H201" s="45">
        <f>H202</f>
        <v>5602</v>
      </c>
      <c r="I201" s="60"/>
      <c r="J201" s="48"/>
    </row>
    <row r="202" spans="1:10" s="9" customFormat="1">
      <c r="A202" s="17" t="s">
        <v>27</v>
      </c>
      <c r="B202" s="20">
        <v>8</v>
      </c>
      <c r="C202" s="21">
        <v>7</v>
      </c>
      <c r="D202" s="21">
        <v>2</v>
      </c>
      <c r="E202" s="22" t="s">
        <v>419</v>
      </c>
      <c r="F202" s="20" t="s">
        <v>5</v>
      </c>
      <c r="G202" s="23">
        <f>G203</f>
        <v>5601</v>
      </c>
      <c r="H202" s="23">
        <f>H203</f>
        <v>5602</v>
      </c>
      <c r="I202" s="60"/>
      <c r="J202" s="48"/>
    </row>
    <row r="203" spans="1:10" s="9" customFormat="1">
      <c r="A203" s="17" t="s">
        <v>41</v>
      </c>
      <c r="B203" s="20">
        <v>8</v>
      </c>
      <c r="C203" s="21">
        <v>7</v>
      </c>
      <c r="D203" s="21">
        <v>2</v>
      </c>
      <c r="E203" s="22" t="s">
        <v>419</v>
      </c>
      <c r="F203" s="20" t="s">
        <v>40</v>
      </c>
      <c r="G203" s="23">
        <v>5601</v>
      </c>
      <c r="H203" s="23">
        <v>5602</v>
      </c>
      <c r="I203" s="60"/>
      <c r="J203" s="48"/>
    </row>
    <row r="204" spans="1:10" s="9" customFormat="1">
      <c r="A204" s="41" t="s">
        <v>60</v>
      </c>
      <c r="B204" s="42">
        <v>8</v>
      </c>
      <c r="C204" s="43">
        <v>7</v>
      </c>
      <c r="D204" s="43">
        <v>2</v>
      </c>
      <c r="E204" s="44" t="s">
        <v>420</v>
      </c>
      <c r="F204" s="42" t="s">
        <v>584</v>
      </c>
      <c r="G204" s="45">
        <f>G205</f>
        <v>40</v>
      </c>
      <c r="H204" s="45">
        <f>H205</f>
        <v>40</v>
      </c>
      <c r="I204" s="60"/>
      <c r="J204" s="48"/>
    </row>
    <row r="205" spans="1:10" s="2" customFormat="1">
      <c r="A205" s="17" t="s">
        <v>27</v>
      </c>
      <c r="B205" s="20">
        <v>8</v>
      </c>
      <c r="C205" s="21">
        <v>7</v>
      </c>
      <c r="D205" s="21">
        <v>2</v>
      </c>
      <c r="E205" s="22" t="s">
        <v>420</v>
      </c>
      <c r="F205" s="20" t="s">
        <v>5</v>
      </c>
      <c r="G205" s="23">
        <f>G206</f>
        <v>40</v>
      </c>
      <c r="H205" s="23">
        <f>H206</f>
        <v>40</v>
      </c>
      <c r="I205" s="60"/>
      <c r="J205" s="48"/>
    </row>
    <row r="206" spans="1:10" s="2" customFormat="1">
      <c r="A206" s="17" t="s">
        <v>41</v>
      </c>
      <c r="B206" s="20">
        <v>8</v>
      </c>
      <c r="C206" s="21">
        <v>7</v>
      </c>
      <c r="D206" s="21">
        <v>2</v>
      </c>
      <c r="E206" s="22" t="s">
        <v>420</v>
      </c>
      <c r="F206" s="20" t="s">
        <v>40</v>
      </c>
      <c r="G206" s="23">
        <v>40</v>
      </c>
      <c r="H206" s="23">
        <v>40</v>
      </c>
      <c r="I206" s="60"/>
      <c r="J206" s="48"/>
    </row>
    <row r="207" spans="1:10" s="9" customFormat="1" ht="39.6">
      <c r="A207" s="41" t="s">
        <v>59</v>
      </c>
      <c r="B207" s="42">
        <v>8</v>
      </c>
      <c r="C207" s="43">
        <v>7</v>
      </c>
      <c r="D207" s="43">
        <v>2</v>
      </c>
      <c r="E207" s="44" t="s">
        <v>421</v>
      </c>
      <c r="F207" s="42" t="s">
        <v>584</v>
      </c>
      <c r="G207" s="45">
        <f>G208</f>
        <v>10261</v>
      </c>
      <c r="H207" s="45">
        <f>H208</f>
        <v>10591</v>
      </c>
      <c r="I207" s="60"/>
      <c r="J207" s="48"/>
    </row>
    <row r="208" spans="1:10" s="2" customFormat="1">
      <c r="A208" s="17" t="s">
        <v>27</v>
      </c>
      <c r="B208" s="20">
        <v>8</v>
      </c>
      <c r="C208" s="21">
        <v>7</v>
      </c>
      <c r="D208" s="21">
        <v>2</v>
      </c>
      <c r="E208" s="22" t="s">
        <v>421</v>
      </c>
      <c r="F208" s="20" t="s">
        <v>5</v>
      </c>
      <c r="G208" s="23">
        <f>G209</f>
        <v>10261</v>
      </c>
      <c r="H208" s="23">
        <f>H209</f>
        <v>10591</v>
      </c>
      <c r="I208" s="60"/>
      <c r="J208" s="48"/>
    </row>
    <row r="209" spans="1:10" s="2" customFormat="1">
      <c r="A209" s="17" t="s">
        <v>41</v>
      </c>
      <c r="B209" s="20">
        <v>8</v>
      </c>
      <c r="C209" s="21">
        <v>7</v>
      </c>
      <c r="D209" s="21">
        <v>2</v>
      </c>
      <c r="E209" s="22" t="s">
        <v>421</v>
      </c>
      <c r="F209" s="20" t="s">
        <v>40</v>
      </c>
      <c r="G209" s="23">
        <v>10261</v>
      </c>
      <c r="H209" s="23">
        <v>10591</v>
      </c>
      <c r="I209" s="60"/>
      <c r="J209" s="48"/>
    </row>
    <row r="210" spans="1:10" s="2" customFormat="1">
      <c r="A210" s="75" t="s">
        <v>49</v>
      </c>
      <c r="B210" s="76">
        <v>8</v>
      </c>
      <c r="C210" s="77">
        <v>7</v>
      </c>
      <c r="D210" s="77">
        <v>2</v>
      </c>
      <c r="E210" s="69" t="s">
        <v>422</v>
      </c>
      <c r="F210" s="76" t="s">
        <v>584</v>
      </c>
      <c r="G210" s="81">
        <f t="shared" ref="G210:H213" si="17">G211</f>
        <v>500</v>
      </c>
      <c r="H210" s="81">
        <f t="shared" si="17"/>
        <v>500</v>
      </c>
      <c r="I210" s="60"/>
      <c r="J210" s="48"/>
    </row>
    <row r="211" spans="1:10" s="2" customFormat="1" ht="26.4">
      <c r="A211" s="75" t="s">
        <v>423</v>
      </c>
      <c r="B211" s="76">
        <v>8</v>
      </c>
      <c r="C211" s="77">
        <v>7</v>
      </c>
      <c r="D211" s="77">
        <v>2</v>
      </c>
      <c r="E211" s="69" t="s">
        <v>424</v>
      </c>
      <c r="F211" s="76" t="s">
        <v>584</v>
      </c>
      <c r="G211" s="81">
        <f t="shared" si="17"/>
        <v>500</v>
      </c>
      <c r="H211" s="81">
        <f t="shared" si="17"/>
        <v>500</v>
      </c>
      <c r="I211" s="60"/>
      <c r="J211" s="48"/>
    </row>
    <row r="212" spans="1:10" s="9" customFormat="1">
      <c r="A212" s="78" t="s">
        <v>180</v>
      </c>
      <c r="B212" s="79">
        <v>8</v>
      </c>
      <c r="C212" s="80">
        <v>7</v>
      </c>
      <c r="D212" s="80">
        <v>2</v>
      </c>
      <c r="E212" s="70" t="s">
        <v>425</v>
      </c>
      <c r="F212" s="79" t="s">
        <v>584</v>
      </c>
      <c r="G212" s="84">
        <f t="shared" si="17"/>
        <v>500</v>
      </c>
      <c r="H212" s="84">
        <f t="shared" si="17"/>
        <v>500</v>
      </c>
      <c r="I212" s="60"/>
      <c r="J212" s="48"/>
    </row>
    <row r="213" spans="1:10" s="9" customFormat="1">
      <c r="A213" s="75" t="s">
        <v>524</v>
      </c>
      <c r="B213" s="76">
        <v>8</v>
      </c>
      <c r="C213" s="77">
        <v>7</v>
      </c>
      <c r="D213" s="77">
        <v>2</v>
      </c>
      <c r="E213" s="69" t="s">
        <v>425</v>
      </c>
      <c r="F213" s="76" t="s">
        <v>20</v>
      </c>
      <c r="G213" s="81">
        <f t="shared" si="17"/>
        <v>500</v>
      </c>
      <c r="H213" s="81">
        <f t="shared" si="17"/>
        <v>500</v>
      </c>
      <c r="I213" s="60"/>
      <c r="J213" s="48"/>
    </row>
    <row r="214" spans="1:10" s="2" customFormat="1">
      <c r="A214" s="75" t="s">
        <v>36</v>
      </c>
      <c r="B214" s="76">
        <v>8</v>
      </c>
      <c r="C214" s="77">
        <v>7</v>
      </c>
      <c r="D214" s="77">
        <v>2</v>
      </c>
      <c r="E214" s="69" t="s">
        <v>425</v>
      </c>
      <c r="F214" s="76" t="s">
        <v>19</v>
      </c>
      <c r="G214" s="81">
        <v>500</v>
      </c>
      <c r="H214" s="81">
        <v>500</v>
      </c>
      <c r="I214" s="60"/>
      <c r="J214" s="48"/>
    </row>
    <row r="215" spans="1:10" s="2" customFormat="1">
      <c r="A215" s="75" t="s">
        <v>58</v>
      </c>
      <c r="B215" s="76">
        <v>8</v>
      </c>
      <c r="C215" s="77">
        <v>7</v>
      </c>
      <c r="D215" s="77">
        <v>2</v>
      </c>
      <c r="E215" s="69" t="s">
        <v>229</v>
      </c>
      <c r="F215" s="76" t="s">
        <v>584</v>
      </c>
      <c r="G215" s="81">
        <f>G216+G221</f>
        <v>3050</v>
      </c>
      <c r="H215" s="81">
        <f>H216+H221</f>
        <v>3050</v>
      </c>
      <c r="I215" s="60"/>
      <c r="J215" s="48"/>
    </row>
    <row r="216" spans="1:10" s="9" customFormat="1">
      <c r="A216" s="75" t="s">
        <v>57</v>
      </c>
      <c r="B216" s="76">
        <v>8</v>
      </c>
      <c r="C216" s="77">
        <v>7</v>
      </c>
      <c r="D216" s="77">
        <v>2</v>
      </c>
      <c r="E216" s="69" t="s">
        <v>294</v>
      </c>
      <c r="F216" s="76" t="s">
        <v>584</v>
      </c>
      <c r="G216" s="81">
        <f t="shared" ref="G216:H219" si="18">G217</f>
        <v>50</v>
      </c>
      <c r="H216" s="81">
        <f t="shared" si="18"/>
        <v>50</v>
      </c>
      <c r="I216" s="60"/>
      <c r="J216" s="48"/>
    </row>
    <row r="217" spans="1:10" s="2" customFormat="1">
      <c r="A217" s="75" t="s">
        <v>426</v>
      </c>
      <c r="B217" s="76">
        <v>8</v>
      </c>
      <c r="C217" s="77">
        <v>7</v>
      </c>
      <c r="D217" s="77">
        <v>2</v>
      </c>
      <c r="E217" s="69" t="s">
        <v>427</v>
      </c>
      <c r="F217" s="76" t="s">
        <v>584</v>
      </c>
      <c r="G217" s="81">
        <f t="shared" si="18"/>
        <v>50</v>
      </c>
      <c r="H217" s="81">
        <f t="shared" si="18"/>
        <v>50</v>
      </c>
      <c r="I217" s="60"/>
      <c r="J217" s="48"/>
    </row>
    <row r="218" spans="1:10" s="9" customFormat="1">
      <c r="A218" s="78" t="s">
        <v>56</v>
      </c>
      <c r="B218" s="79">
        <v>8</v>
      </c>
      <c r="C218" s="80">
        <v>7</v>
      </c>
      <c r="D218" s="80">
        <v>2</v>
      </c>
      <c r="E218" s="70" t="s">
        <v>428</v>
      </c>
      <c r="F218" s="79" t="s">
        <v>584</v>
      </c>
      <c r="G218" s="84">
        <f t="shared" si="18"/>
        <v>50</v>
      </c>
      <c r="H218" s="84">
        <f t="shared" si="18"/>
        <v>50</v>
      </c>
      <c r="I218" s="60"/>
      <c r="J218" s="48"/>
    </row>
    <row r="219" spans="1:10" s="9" customFormat="1">
      <c r="A219" s="75" t="s">
        <v>27</v>
      </c>
      <c r="B219" s="76">
        <v>8</v>
      </c>
      <c r="C219" s="77">
        <v>7</v>
      </c>
      <c r="D219" s="77">
        <v>2</v>
      </c>
      <c r="E219" s="69" t="s">
        <v>428</v>
      </c>
      <c r="F219" s="76" t="s">
        <v>5</v>
      </c>
      <c r="G219" s="81">
        <f t="shared" si="18"/>
        <v>50</v>
      </c>
      <c r="H219" s="81">
        <f t="shared" si="18"/>
        <v>50</v>
      </c>
      <c r="I219" s="60"/>
      <c r="J219" s="48"/>
    </row>
    <row r="220" spans="1:10" s="9" customFormat="1">
      <c r="A220" s="75" t="s">
        <v>26</v>
      </c>
      <c r="B220" s="76">
        <v>8</v>
      </c>
      <c r="C220" s="77">
        <v>7</v>
      </c>
      <c r="D220" s="77">
        <v>2</v>
      </c>
      <c r="E220" s="69" t="s">
        <v>428</v>
      </c>
      <c r="F220" s="76">
        <v>610</v>
      </c>
      <c r="G220" s="81">
        <v>50</v>
      </c>
      <c r="H220" s="81">
        <v>50</v>
      </c>
      <c r="I220" s="60"/>
      <c r="J220" s="48"/>
    </row>
    <row r="221" spans="1:10" s="2" customFormat="1">
      <c r="A221" s="75" t="s">
        <v>54</v>
      </c>
      <c r="B221" s="76">
        <v>8</v>
      </c>
      <c r="C221" s="77">
        <v>7</v>
      </c>
      <c r="D221" s="77">
        <v>2</v>
      </c>
      <c r="E221" s="69" t="s">
        <v>384</v>
      </c>
      <c r="F221" s="76" t="s">
        <v>584</v>
      </c>
      <c r="G221" s="81">
        <f t="shared" ref="G221:H223" si="19">G222</f>
        <v>3000</v>
      </c>
      <c r="H221" s="81">
        <f t="shared" si="19"/>
        <v>3000</v>
      </c>
      <c r="I221" s="60"/>
      <c r="J221" s="48"/>
    </row>
    <row r="222" spans="1:10" s="2" customFormat="1" ht="26.4">
      <c r="A222" s="75" t="s">
        <v>429</v>
      </c>
      <c r="B222" s="76">
        <v>8</v>
      </c>
      <c r="C222" s="77">
        <v>7</v>
      </c>
      <c r="D222" s="77">
        <v>2</v>
      </c>
      <c r="E222" s="69" t="s">
        <v>385</v>
      </c>
      <c r="F222" s="76" t="s">
        <v>584</v>
      </c>
      <c r="G222" s="81">
        <f t="shared" si="19"/>
        <v>3000</v>
      </c>
      <c r="H222" s="81">
        <f t="shared" si="19"/>
        <v>3000</v>
      </c>
      <c r="I222" s="60"/>
      <c r="J222" s="48"/>
    </row>
    <row r="223" spans="1:10" s="9" customFormat="1">
      <c r="A223" s="78" t="s">
        <v>53</v>
      </c>
      <c r="B223" s="79">
        <v>8</v>
      </c>
      <c r="C223" s="80">
        <v>7</v>
      </c>
      <c r="D223" s="80">
        <v>2</v>
      </c>
      <c r="E223" s="70" t="s">
        <v>386</v>
      </c>
      <c r="F223" s="79" t="s">
        <v>584</v>
      </c>
      <c r="G223" s="84">
        <f t="shared" si="19"/>
        <v>3000</v>
      </c>
      <c r="H223" s="84">
        <f t="shared" si="19"/>
        <v>3000</v>
      </c>
      <c r="I223" s="60"/>
      <c r="J223" s="48"/>
    </row>
    <row r="224" spans="1:10" s="2" customFormat="1">
      <c r="A224" s="75" t="s">
        <v>27</v>
      </c>
      <c r="B224" s="76">
        <v>8</v>
      </c>
      <c r="C224" s="77">
        <v>7</v>
      </c>
      <c r="D224" s="77">
        <v>2</v>
      </c>
      <c r="E224" s="69" t="s">
        <v>386</v>
      </c>
      <c r="F224" s="76" t="s">
        <v>5</v>
      </c>
      <c r="G224" s="81">
        <f>G225+G226</f>
        <v>3000</v>
      </c>
      <c r="H224" s="81">
        <f>H225+H226</f>
        <v>3000</v>
      </c>
      <c r="I224" s="60"/>
      <c r="J224" s="48"/>
    </row>
    <row r="225" spans="1:10" s="9" customFormat="1">
      <c r="A225" s="75" t="s">
        <v>26</v>
      </c>
      <c r="B225" s="76">
        <v>8</v>
      </c>
      <c r="C225" s="77">
        <v>7</v>
      </c>
      <c r="D225" s="77">
        <v>2</v>
      </c>
      <c r="E225" s="69" t="s">
        <v>386</v>
      </c>
      <c r="F225" s="76" t="s">
        <v>6</v>
      </c>
      <c r="G225" s="81">
        <v>2700</v>
      </c>
      <c r="H225" s="81">
        <v>2700</v>
      </c>
      <c r="I225" s="60"/>
      <c r="J225" s="48"/>
    </row>
    <row r="226" spans="1:10" s="9" customFormat="1">
      <c r="A226" s="75" t="s">
        <v>41</v>
      </c>
      <c r="B226" s="76">
        <v>8</v>
      </c>
      <c r="C226" s="77">
        <v>7</v>
      </c>
      <c r="D226" s="77">
        <v>2</v>
      </c>
      <c r="E226" s="69" t="s">
        <v>386</v>
      </c>
      <c r="F226" s="76">
        <v>620</v>
      </c>
      <c r="G226" s="81">
        <v>300</v>
      </c>
      <c r="H226" s="81">
        <v>300</v>
      </c>
      <c r="I226" s="60"/>
      <c r="J226" s="48"/>
    </row>
    <row r="227" spans="1:10" s="9" customFormat="1">
      <c r="A227" s="75" t="s">
        <v>86</v>
      </c>
      <c r="B227" s="76">
        <v>8</v>
      </c>
      <c r="C227" s="77">
        <v>7</v>
      </c>
      <c r="D227" s="77">
        <v>2</v>
      </c>
      <c r="E227" s="69" t="s">
        <v>258</v>
      </c>
      <c r="F227" s="76"/>
      <c r="G227" s="81">
        <f t="shared" ref="G227:H229" si="20">G228</f>
        <v>0</v>
      </c>
      <c r="H227" s="81">
        <f t="shared" si="20"/>
        <v>0</v>
      </c>
      <c r="I227" s="60"/>
      <c r="J227" s="48"/>
    </row>
    <row r="228" spans="1:10" s="9" customFormat="1">
      <c r="A228" s="78" t="s">
        <v>682</v>
      </c>
      <c r="B228" s="79">
        <v>8</v>
      </c>
      <c r="C228" s="80">
        <v>7</v>
      </c>
      <c r="D228" s="80">
        <v>2</v>
      </c>
      <c r="E228" s="70" t="s">
        <v>683</v>
      </c>
      <c r="F228" s="79"/>
      <c r="G228" s="84">
        <f t="shared" si="20"/>
        <v>0</v>
      </c>
      <c r="H228" s="84">
        <f t="shared" si="20"/>
        <v>0</v>
      </c>
      <c r="I228" s="61"/>
      <c r="J228" s="46"/>
    </row>
    <row r="229" spans="1:10" s="9" customFormat="1">
      <c r="A229" s="17" t="s">
        <v>524</v>
      </c>
      <c r="B229" s="76">
        <v>8</v>
      </c>
      <c r="C229" s="77">
        <v>7</v>
      </c>
      <c r="D229" s="77">
        <v>2</v>
      </c>
      <c r="E229" s="69" t="s">
        <v>683</v>
      </c>
      <c r="F229" s="76">
        <v>200</v>
      </c>
      <c r="G229" s="81">
        <f t="shared" si="20"/>
        <v>0</v>
      </c>
      <c r="H229" s="81">
        <f t="shared" si="20"/>
        <v>0</v>
      </c>
      <c r="I229" s="60"/>
      <c r="J229" s="48"/>
    </row>
    <row r="230" spans="1:10" s="9" customFormat="1">
      <c r="A230" s="17" t="s">
        <v>36</v>
      </c>
      <c r="B230" s="76">
        <v>8</v>
      </c>
      <c r="C230" s="77">
        <v>7</v>
      </c>
      <c r="D230" s="77">
        <v>2</v>
      </c>
      <c r="E230" s="69" t="s">
        <v>683</v>
      </c>
      <c r="F230" s="76">
        <v>240</v>
      </c>
      <c r="G230" s="81">
        <v>0</v>
      </c>
      <c r="H230" s="81">
        <v>0</v>
      </c>
      <c r="I230" s="60"/>
      <c r="J230" s="48"/>
    </row>
    <row r="231" spans="1:10" s="2" customFormat="1">
      <c r="A231" s="36" t="s">
        <v>679</v>
      </c>
      <c r="B231" s="37">
        <v>8</v>
      </c>
      <c r="C231" s="38">
        <v>7</v>
      </c>
      <c r="D231" s="38">
        <v>3</v>
      </c>
      <c r="E231" s="39"/>
      <c r="F231" s="37"/>
      <c r="G231" s="40">
        <f>G232+G242</f>
        <v>11494.199999999999</v>
      </c>
      <c r="H231" s="40">
        <f>H232+H242</f>
        <v>11494.199999999999</v>
      </c>
      <c r="I231" s="60"/>
      <c r="J231" s="48"/>
    </row>
    <row r="232" spans="1:10" s="82" customFormat="1">
      <c r="A232" s="17" t="s">
        <v>67</v>
      </c>
      <c r="B232" s="20">
        <v>8</v>
      </c>
      <c r="C232" s="21">
        <v>7</v>
      </c>
      <c r="D232" s="21">
        <v>3</v>
      </c>
      <c r="E232" s="22" t="s">
        <v>275</v>
      </c>
      <c r="F232" s="20" t="s">
        <v>584</v>
      </c>
      <c r="G232" s="81">
        <f>G233</f>
        <v>203.4</v>
      </c>
      <c r="H232" s="81">
        <f>H233</f>
        <v>203.4</v>
      </c>
      <c r="I232" s="71"/>
      <c r="J232" s="55"/>
    </row>
    <row r="233" spans="1:10" s="82" customFormat="1">
      <c r="A233" s="17" t="s">
        <v>66</v>
      </c>
      <c r="B233" s="20">
        <v>8</v>
      </c>
      <c r="C233" s="21">
        <v>7</v>
      </c>
      <c r="D233" s="21">
        <v>3</v>
      </c>
      <c r="E233" s="22" t="s">
        <v>387</v>
      </c>
      <c r="F233" s="20" t="s">
        <v>584</v>
      </c>
      <c r="G233" s="81">
        <f>G234+G238</f>
        <v>203.4</v>
      </c>
      <c r="H233" s="81">
        <f>H234+H238</f>
        <v>203.4</v>
      </c>
      <c r="I233" s="71"/>
      <c r="J233" s="55"/>
    </row>
    <row r="234" spans="1:10" s="82" customFormat="1">
      <c r="A234" s="17" t="s">
        <v>498</v>
      </c>
      <c r="B234" s="20">
        <v>8</v>
      </c>
      <c r="C234" s="21">
        <v>7</v>
      </c>
      <c r="D234" s="21">
        <v>3</v>
      </c>
      <c r="E234" s="22" t="s">
        <v>388</v>
      </c>
      <c r="F234" s="20" t="s">
        <v>584</v>
      </c>
      <c r="G234" s="81">
        <f t="shared" ref="G234:H236" si="21">G235</f>
        <v>153.4</v>
      </c>
      <c r="H234" s="81">
        <f t="shared" si="21"/>
        <v>153.4</v>
      </c>
      <c r="I234" s="71"/>
      <c r="J234" s="55"/>
    </row>
    <row r="235" spans="1:10" s="87" customFormat="1">
      <c r="A235" s="41" t="s">
        <v>389</v>
      </c>
      <c r="B235" s="42">
        <v>8</v>
      </c>
      <c r="C235" s="43">
        <v>7</v>
      </c>
      <c r="D235" s="43">
        <v>3</v>
      </c>
      <c r="E235" s="44" t="s">
        <v>390</v>
      </c>
      <c r="F235" s="42" t="s">
        <v>584</v>
      </c>
      <c r="G235" s="84">
        <f t="shared" si="21"/>
        <v>153.4</v>
      </c>
      <c r="H235" s="84">
        <f t="shared" si="21"/>
        <v>153.4</v>
      </c>
      <c r="I235" s="85"/>
      <c r="J235" s="86"/>
    </row>
    <row r="236" spans="1:10" s="82" customFormat="1">
      <c r="A236" s="17" t="s">
        <v>27</v>
      </c>
      <c r="B236" s="20">
        <v>8</v>
      </c>
      <c r="C236" s="21">
        <v>7</v>
      </c>
      <c r="D236" s="21">
        <v>3</v>
      </c>
      <c r="E236" s="22" t="s">
        <v>390</v>
      </c>
      <c r="F236" s="20" t="s">
        <v>5</v>
      </c>
      <c r="G236" s="81">
        <f t="shared" si="21"/>
        <v>153.4</v>
      </c>
      <c r="H236" s="81">
        <f t="shared" si="21"/>
        <v>153.4</v>
      </c>
      <c r="I236" s="71"/>
      <c r="J236" s="55"/>
    </row>
    <row r="237" spans="1:10" s="82" customFormat="1">
      <c r="A237" s="17" t="s">
        <v>26</v>
      </c>
      <c r="B237" s="20">
        <v>8</v>
      </c>
      <c r="C237" s="21">
        <v>7</v>
      </c>
      <c r="D237" s="21">
        <v>3</v>
      </c>
      <c r="E237" s="22" t="s">
        <v>390</v>
      </c>
      <c r="F237" s="20" t="s">
        <v>6</v>
      </c>
      <c r="G237" s="81">
        <v>153.4</v>
      </c>
      <c r="H237" s="81">
        <v>153.4</v>
      </c>
      <c r="I237" s="71"/>
      <c r="J237" s="55"/>
    </row>
    <row r="238" spans="1:10" s="82" customFormat="1" ht="26.4">
      <c r="A238" s="17" t="s">
        <v>391</v>
      </c>
      <c r="B238" s="20">
        <v>8</v>
      </c>
      <c r="C238" s="21">
        <v>7</v>
      </c>
      <c r="D238" s="21">
        <v>3</v>
      </c>
      <c r="E238" s="22" t="s">
        <v>392</v>
      </c>
      <c r="F238" s="20" t="s">
        <v>584</v>
      </c>
      <c r="G238" s="81">
        <f t="shared" ref="G238:H240" si="22">G239</f>
        <v>50</v>
      </c>
      <c r="H238" s="81">
        <f t="shared" si="22"/>
        <v>50</v>
      </c>
      <c r="I238" s="71"/>
      <c r="J238" s="55"/>
    </row>
    <row r="239" spans="1:10" s="87" customFormat="1">
      <c r="A239" s="41" t="s">
        <v>393</v>
      </c>
      <c r="B239" s="42">
        <v>8</v>
      </c>
      <c r="C239" s="43">
        <v>7</v>
      </c>
      <c r="D239" s="43">
        <v>3</v>
      </c>
      <c r="E239" s="44" t="s">
        <v>394</v>
      </c>
      <c r="F239" s="42" t="s">
        <v>584</v>
      </c>
      <c r="G239" s="84">
        <f t="shared" si="22"/>
        <v>50</v>
      </c>
      <c r="H239" s="84">
        <f t="shared" si="22"/>
        <v>50</v>
      </c>
      <c r="I239" s="85"/>
      <c r="J239" s="86"/>
    </row>
    <row r="240" spans="1:10" s="82" customFormat="1">
      <c r="A240" s="17" t="s">
        <v>27</v>
      </c>
      <c r="B240" s="20">
        <v>8</v>
      </c>
      <c r="C240" s="21">
        <v>7</v>
      </c>
      <c r="D240" s="21">
        <v>3</v>
      </c>
      <c r="E240" s="22" t="s">
        <v>394</v>
      </c>
      <c r="F240" s="20">
        <v>600</v>
      </c>
      <c r="G240" s="81">
        <f t="shared" si="22"/>
        <v>50</v>
      </c>
      <c r="H240" s="81">
        <f t="shared" si="22"/>
        <v>50</v>
      </c>
      <c r="I240" s="71"/>
      <c r="J240" s="55"/>
    </row>
    <row r="241" spans="1:10" s="82" customFormat="1">
      <c r="A241" s="17" t="s">
        <v>26</v>
      </c>
      <c r="B241" s="20">
        <v>8</v>
      </c>
      <c r="C241" s="21">
        <v>7</v>
      </c>
      <c r="D241" s="21">
        <v>3</v>
      </c>
      <c r="E241" s="22" t="s">
        <v>394</v>
      </c>
      <c r="F241" s="20">
        <v>610</v>
      </c>
      <c r="G241" s="81">
        <v>50</v>
      </c>
      <c r="H241" s="81">
        <v>50</v>
      </c>
      <c r="I241" s="71"/>
      <c r="J241" s="55"/>
    </row>
    <row r="242" spans="1:10" s="9" customFormat="1" ht="26.4">
      <c r="A242" s="17" t="s">
        <v>23</v>
      </c>
      <c r="B242" s="20">
        <v>8</v>
      </c>
      <c r="C242" s="21">
        <v>7</v>
      </c>
      <c r="D242" s="21">
        <v>3</v>
      </c>
      <c r="E242" s="22" t="s">
        <v>199</v>
      </c>
      <c r="F242" s="20" t="s">
        <v>584</v>
      </c>
      <c r="G242" s="23">
        <f>G243</f>
        <v>11290.8</v>
      </c>
      <c r="H242" s="23">
        <f>H243</f>
        <v>11290.8</v>
      </c>
      <c r="I242" s="60"/>
      <c r="J242" s="48"/>
    </row>
    <row r="243" spans="1:10" s="2" customFormat="1">
      <c r="A243" s="17" t="s">
        <v>42</v>
      </c>
      <c r="B243" s="20">
        <v>8</v>
      </c>
      <c r="C243" s="21">
        <v>7</v>
      </c>
      <c r="D243" s="21">
        <v>3</v>
      </c>
      <c r="E243" s="22" t="s">
        <v>412</v>
      </c>
      <c r="F243" s="20" t="s">
        <v>584</v>
      </c>
      <c r="G243" s="23">
        <f>G244</f>
        <v>11290.8</v>
      </c>
      <c r="H243" s="23">
        <f>H244</f>
        <v>11290.8</v>
      </c>
      <c r="I243" s="60"/>
      <c r="J243" s="48"/>
    </row>
    <row r="244" spans="1:10" s="9" customFormat="1" ht="50.25" customHeight="1">
      <c r="A244" s="17" t="s">
        <v>535</v>
      </c>
      <c r="B244" s="20">
        <v>8</v>
      </c>
      <c r="C244" s="21">
        <v>7</v>
      </c>
      <c r="D244" s="21">
        <v>3</v>
      </c>
      <c r="E244" s="22" t="s">
        <v>445</v>
      </c>
      <c r="F244" s="20" t="s">
        <v>584</v>
      </c>
      <c r="G244" s="23">
        <f>G245+G248+G251</f>
        <v>11290.8</v>
      </c>
      <c r="H244" s="23">
        <f>H245+H248+H251</f>
        <v>11290.8</v>
      </c>
      <c r="I244" s="60"/>
      <c r="J244" s="48"/>
    </row>
    <row r="245" spans="1:10" s="9" customFormat="1">
      <c r="A245" s="41" t="s">
        <v>502</v>
      </c>
      <c r="B245" s="42">
        <v>8</v>
      </c>
      <c r="C245" s="43">
        <v>7</v>
      </c>
      <c r="D245" s="43">
        <v>3</v>
      </c>
      <c r="E245" s="44" t="s">
        <v>413</v>
      </c>
      <c r="F245" s="42" t="s">
        <v>584</v>
      </c>
      <c r="G245" s="45">
        <f>G246</f>
        <v>10190.799999999999</v>
      </c>
      <c r="H245" s="45">
        <f>H246</f>
        <v>10190.799999999999</v>
      </c>
      <c r="I245" s="60"/>
      <c r="J245" s="48"/>
    </row>
    <row r="246" spans="1:10" s="2" customFormat="1">
      <c r="A246" s="17" t="s">
        <v>27</v>
      </c>
      <c r="B246" s="20">
        <v>8</v>
      </c>
      <c r="C246" s="21">
        <v>7</v>
      </c>
      <c r="D246" s="21">
        <v>3</v>
      </c>
      <c r="E246" s="22" t="s">
        <v>413</v>
      </c>
      <c r="F246" s="20" t="s">
        <v>5</v>
      </c>
      <c r="G246" s="23">
        <f>G247</f>
        <v>10190.799999999999</v>
      </c>
      <c r="H246" s="23">
        <f>H247</f>
        <v>10190.799999999999</v>
      </c>
      <c r="I246" s="60"/>
      <c r="J246" s="48"/>
    </row>
    <row r="247" spans="1:10" s="2" customFormat="1">
      <c r="A247" s="17" t="s">
        <v>26</v>
      </c>
      <c r="B247" s="20">
        <v>8</v>
      </c>
      <c r="C247" s="21">
        <v>7</v>
      </c>
      <c r="D247" s="21">
        <v>3</v>
      </c>
      <c r="E247" s="22" t="s">
        <v>413</v>
      </c>
      <c r="F247" s="20" t="s">
        <v>6</v>
      </c>
      <c r="G247" s="23">
        <v>10190.799999999999</v>
      </c>
      <c r="H247" s="23">
        <v>10190.799999999999</v>
      </c>
      <c r="I247" s="60"/>
      <c r="J247" s="48"/>
    </row>
    <row r="248" spans="1:10" s="9" customFormat="1" ht="18.75" customHeight="1">
      <c r="A248" s="41" t="s">
        <v>35</v>
      </c>
      <c r="B248" s="42">
        <v>8</v>
      </c>
      <c r="C248" s="43">
        <v>7</v>
      </c>
      <c r="D248" s="43">
        <v>3</v>
      </c>
      <c r="E248" s="44" t="s">
        <v>414</v>
      </c>
      <c r="F248" s="42" t="s">
        <v>584</v>
      </c>
      <c r="G248" s="45">
        <f>G249</f>
        <v>1000</v>
      </c>
      <c r="H248" s="45">
        <f>H249</f>
        <v>1000</v>
      </c>
      <c r="I248" s="60"/>
      <c r="J248" s="48"/>
    </row>
    <row r="249" spans="1:10" s="2" customFormat="1">
      <c r="A249" s="17" t="s">
        <v>27</v>
      </c>
      <c r="B249" s="20">
        <v>8</v>
      </c>
      <c r="C249" s="21">
        <v>7</v>
      </c>
      <c r="D249" s="21">
        <v>3</v>
      </c>
      <c r="E249" s="22" t="s">
        <v>414</v>
      </c>
      <c r="F249" s="20" t="s">
        <v>5</v>
      </c>
      <c r="G249" s="23">
        <f>G250</f>
        <v>1000</v>
      </c>
      <c r="H249" s="23">
        <f>H250</f>
        <v>1000</v>
      </c>
      <c r="I249" s="60"/>
      <c r="J249" s="48"/>
    </row>
    <row r="250" spans="1:10" s="2" customFormat="1">
      <c r="A250" s="17" t="s">
        <v>26</v>
      </c>
      <c r="B250" s="20">
        <v>8</v>
      </c>
      <c r="C250" s="21">
        <v>7</v>
      </c>
      <c r="D250" s="21">
        <v>3</v>
      </c>
      <c r="E250" s="22" t="s">
        <v>414</v>
      </c>
      <c r="F250" s="20" t="s">
        <v>6</v>
      </c>
      <c r="G250" s="23">
        <v>1000</v>
      </c>
      <c r="H250" s="23">
        <v>1000</v>
      </c>
      <c r="I250" s="60"/>
      <c r="J250" s="48"/>
    </row>
    <row r="251" spans="1:10" s="9" customFormat="1">
      <c r="A251" s="41" t="s">
        <v>536</v>
      </c>
      <c r="B251" s="42">
        <v>8</v>
      </c>
      <c r="C251" s="43">
        <v>7</v>
      </c>
      <c r="D251" s="43">
        <v>3</v>
      </c>
      <c r="E251" s="44" t="s">
        <v>415</v>
      </c>
      <c r="F251" s="42" t="s">
        <v>584</v>
      </c>
      <c r="G251" s="45">
        <f>G252</f>
        <v>100</v>
      </c>
      <c r="H251" s="45">
        <f>H252</f>
        <v>100</v>
      </c>
      <c r="I251" s="60"/>
      <c r="J251" s="48"/>
    </row>
    <row r="252" spans="1:10" s="9" customFormat="1">
      <c r="A252" s="17" t="s">
        <v>27</v>
      </c>
      <c r="B252" s="20">
        <v>8</v>
      </c>
      <c r="C252" s="21">
        <v>7</v>
      </c>
      <c r="D252" s="21">
        <v>3</v>
      </c>
      <c r="E252" s="22" t="s">
        <v>415</v>
      </c>
      <c r="F252" s="20" t="s">
        <v>5</v>
      </c>
      <c r="G252" s="23">
        <f>G253</f>
        <v>100</v>
      </c>
      <c r="H252" s="23">
        <f>H253</f>
        <v>100</v>
      </c>
      <c r="I252" s="60"/>
      <c r="J252" s="48"/>
    </row>
    <row r="253" spans="1:10" s="2" customFormat="1">
      <c r="A253" s="17" t="s">
        <v>26</v>
      </c>
      <c r="B253" s="20">
        <v>8</v>
      </c>
      <c r="C253" s="21">
        <v>7</v>
      </c>
      <c r="D253" s="21">
        <v>3</v>
      </c>
      <c r="E253" s="22" t="s">
        <v>415</v>
      </c>
      <c r="F253" s="20" t="s">
        <v>6</v>
      </c>
      <c r="G253" s="23">
        <v>100</v>
      </c>
      <c r="H253" s="23">
        <v>100</v>
      </c>
      <c r="I253" s="60"/>
      <c r="J253" s="48"/>
    </row>
    <row r="254" spans="1:10" s="2" customFormat="1">
      <c r="A254" s="36" t="s">
        <v>51</v>
      </c>
      <c r="B254" s="37">
        <v>8</v>
      </c>
      <c r="C254" s="38">
        <v>7</v>
      </c>
      <c r="D254" s="38">
        <v>5</v>
      </c>
      <c r="E254" s="39" t="s">
        <v>584</v>
      </c>
      <c r="F254" s="37" t="s">
        <v>584</v>
      </c>
      <c r="G254" s="40">
        <f t="shared" ref="G254:H259" si="23">G255</f>
        <v>45</v>
      </c>
      <c r="H254" s="40">
        <f t="shared" si="23"/>
        <v>45</v>
      </c>
      <c r="I254" s="60"/>
      <c r="J254" s="48"/>
    </row>
    <row r="255" spans="1:10" s="9" customFormat="1">
      <c r="A255" s="17" t="s">
        <v>47</v>
      </c>
      <c r="B255" s="20">
        <v>8</v>
      </c>
      <c r="C255" s="21">
        <v>7</v>
      </c>
      <c r="D255" s="21">
        <v>5</v>
      </c>
      <c r="E255" s="22" t="s">
        <v>206</v>
      </c>
      <c r="F255" s="20" t="s">
        <v>584</v>
      </c>
      <c r="G255" s="23">
        <f t="shared" si="23"/>
        <v>45</v>
      </c>
      <c r="H255" s="23">
        <f t="shared" si="23"/>
        <v>45</v>
      </c>
      <c r="I255" s="60"/>
      <c r="J255" s="48"/>
    </row>
    <row r="256" spans="1:10" s="2" customFormat="1" ht="13.95" customHeight="1">
      <c r="A256" s="17" t="s">
        <v>46</v>
      </c>
      <c r="B256" s="20">
        <v>8</v>
      </c>
      <c r="C256" s="21">
        <v>7</v>
      </c>
      <c r="D256" s="21">
        <v>5</v>
      </c>
      <c r="E256" s="22" t="s">
        <v>207</v>
      </c>
      <c r="F256" s="20" t="s">
        <v>584</v>
      </c>
      <c r="G256" s="23">
        <f t="shared" si="23"/>
        <v>45</v>
      </c>
      <c r="H256" s="23">
        <f t="shared" si="23"/>
        <v>45</v>
      </c>
      <c r="I256" s="60"/>
      <c r="J256" s="48"/>
    </row>
    <row r="257" spans="1:10" s="2" customFormat="1">
      <c r="A257" s="17" t="s">
        <v>437</v>
      </c>
      <c r="B257" s="20">
        <v>8</v>
      </c>
      <c r="C257" s="21">
        <v>7</v>
      </c>
      <c r="D257" s="21">
        <v>5</v>
      </c>
      <c r="E257" s="22" t="s">
        <v>438</v>
      </c>
      <c r="F257" s="20" t="s">
        <v>584</v>
      </c>
      <c r="G257" s="23">
        <f t="shared" si="23"/>
        <v>45</v>
      </c>
      <c r="H257" s="23">
        <f t="shared" si="23"/>
        <v>45</v>
      </c>
      <c r="I257" s="60"/>
      <c r="J257" s="48"/>
    </row>
    <row r="258" spans="1:10" s="9" customFormat="1">
      <c r="A258" s="41" t="s">
        <v>439</v>
      </c>
      <c r="B258" s="42">
        <v>8</v>
      </c>
      <c r="C258" s="43">
        <v>7</v>
      </c>
      <c r="D258" s="43">
        <v>5</v>
      </c>
      <c r="E258" s="44" t="s">
        <v>440</v>
      </c>
      <c r="F258" s="42" t="s">
        <v>584</v>
      </c>
      <c r="G258" s="45">
        <f t="shared" si="23"/>
        <v>45</v>
      </c>
      <c r="H258" s="45">
        <f t="shared" si="23"/>
        <v>45</v>
      </c>
      <c r="I258" s="60"/>
      <c r="J258" s="48"/>
    </row>
    <row r="259" spans="1:10" s="2" customFormat="1">
      <c r="A259" s="17" t="s">
        <v>524</v>
      </c>
      <c r="B259" s="20">
        <v>8</v>
      </c>
      <c r="C259" s="21">
        <v>7</v>
      </c>
      <c r="D259" s="21">
        <v>5</v>
      </c>
      <c r="E259" s="22" t="s">
        <v>440</v>
      </c>
      <c r="F259" s="20" t="s">
        <v>20</v>
      </c>
      <c r="G259" s="23">
        <f t="shared" si="23"/>
        <v>45</v>
      </c>
      <c r="H259" s="23">
        <f t="shared" si="23"/>
        <v>45</v>
      </c>
      <c r="I259" s="60"/>
      <c r="J259" s="48"/>
    </row>
    <row r="260" spans="1:10" s="9" customFormat="1">
      <c r="A260" s="17" t="s">
        <v>36</v>
      </c>
      <c r="B260" s="20">
        <v>8</v>
      </c>
      <c r="C260" s="21">
        <v>7</v>
      </c>
      <c r="D260" s="21">
        <v>5</v>
      </c>
      <c r="E260" s="22" t="s">
        <v>440</v>
      </c>
      <c r="F260" s="20" t="s">
        <v>19</v>
      </c>
      <c r="G260" s="23">
        <v>45</v>
      </c>
      <c r="H260" s="23">
        <v>45</v>
      </c>
      <c r="I260" s="60"/>
      <c r="J260" s="48"/>
    </row>
    <row r="261" spans="1:10" s="9" customFormat="1">
      <c r="A261" s="36" t="s">
        <v>43</v>
      </c>
      <c r="B261" s="37">
        <v>8</v>
      </c>
      <c r="C261" s="38">
        <v>7</v>
      </c>
      <c r="D261" s="38">
        <v>9</v>
      </c>
      <c r="E261" s="39" t="s">
        <v>584</v>
      </c>
      <c r="F261" s="37" t="s">
        <v>584</v>
      </c>
      <c r="G261" s="40">
        <f>G262+G274</f>
        <v>37735.399999999994</v>
      </c>
      <c r="H261" s="40">
        <f>H262+H274</f>
        <v>37735.399999999994</v>
      </c>
      <c r="I261" s="60"/>
      <c r="J261" s="48"/>
    </row>
    <row r="262" spans="1:10" s="2" customFormat="1">
      <c r="A262" s="17" t="s">
        <v>67</v>
      </c>
      <c r="B262" s="20">
        <v>8</v>
      </c>
      <c r="C262" s="21">
        <v>7</v>
      </c>
      <c r="D262" s="21">
        <v>9</v>
      </c>
      <c r="E262" s="22" t="s">
        <v>275</v>
      </c>
      <c r="F262" s="20" t="s">
        <v>584</v>
      </c>
      <c r="G262" s="23">
        <f>G263</f>
        <v>130</v>
      </c>
      <c r="H262" s="23">
        <f>H263</f>
        <v>130</v>
      </c>
      <c r="I262" s="60"/>
      <c r="J262" s="48"/>
    </row>
    <row r="263" spans="1:10" s="9" customFormat="1">
      <c r="A263" s="17" t="s">
        <v>66</v>
      </c>
      <c r="B263" s="20">
        <v>8</v>
      </c>
      <c r="C263" s="21">
        <v>7</v>
      </c>
      <c r="D263" s="21">
        <v>9</v>
      </c>
      <c r="E263" s="22" t="s">
        <v>387</v>
      </c>
      <c r="F263" s="20" t="s">
        <v>584</v>
      </c>
      <c r="G263" s="23">
        <f>G264+G268</f>
        <v>130</v>
      </c>
      <c r="H263" s="23">
        <f>H264+H268</f>
        <v>130</v>
      </c>
      <c r="I263" s="60"/>
      <c r="J263" s="48"/>
    </row>
    <row r="264" spans="1:10" s="9" customFormat="1">
      <c r="A264" s="17" t="s">
        <v>693</v>
      </c>
      <c r="B264" s="20">
        <v>8</v>
      </c>
      <c r="C264" s="21">
        <v>7</v>
      </c>
      <c r="D264" s="21">
        <v>9</v>
      </c>
      <c r="E264" s="22" t="s">
        <v>692</v>
      </c>
      <c r="F264" s="20"/>
      <c r="G264" s="23">
        <f t="shared" ref="G264:H266" si="24">G265</f>
        <v>0</v>
      </c>
      <c r="H264" s="23">
        <f t="shared" si="24"/>
        <v>0</v>
      </c>
      <c r="I264" s="60"/>
      <c r="J264" s="48"/>
    </row>
    <row r="265" spans="1:10" s="9" customFormat="1">
      <c r="A265" s="41" t="s">
        <v>695</v>
      </c>
      <c r="B265" s="42">
        <v>8</v>
      </c>
      <c r="C265" s="43">
        <v>7</v>
      </c>
      <c r="D265" s="43">
        <v>9</v>
      </c>
      <c r="E265" s="44" t="s">
        <v>694</v>
      </c>
      <c r="F265" s="42"/>
      <c r="G265" s="45">
        <f t="shared" si="24"/>
        <v>0</v>
      </c>
      <c r="H265" s="45">
        <f t="shared" si="24"/>
        <v>0</v>
      </c>
      <c r="I265" s="61"/>
      <c r="J265" s="46"/>
    </row>
    <row r="266" spans="1:10" s="9" customFormat="1">
      <c r="A266" s="17" t="s">
        <v>524</v>
      </c>
      <c r="B266" s="20">
        <v>8</v>
      </c>
      <c r="C266" s="21">
        <v>7</v>
      </c>
      <c r="D266" s="21">
        <v>9</v>
      </c>
      <c r="E266" s="22" t="s">
        <v>694</v>
      </c>
      <c r="F266" s="20">
        <v>200</v>
      </c>
      <c r="G266" s="23">
        <f t="shared" si="24"/>
        <v>0</v>
      </c>
      <c r="H266" s="23">
        <f t="shared" si="24"/>
        <v>0</v>
      </c>
      <c r="I266" s="60"/>
      <c r="J266" s="48"/>
    </row>
    <row r="267" spans="1:10" s="9" customFormat="1">
      <c r="A267" s="17" t="s">
        <v>36</v>
      </c>
      <c r="B267" s="20">
        <v>8</v>
      </c>
      <c r="C267" s="21">
        <v>7</v>
      </c>
      <c r="D267" s="21">
        <v>9</v>
      </c>
      <c r="E267" s="22" t="s">
        <v>694</v>
      </c>
      <c r="F267" s="20">
        <v>240</v>
      </c>
      <c r="G267" s="81">
        <v>0</v>
      </c>
      <c r="H267" s="81">
        <v>0</v>
      </c>
      <c r="I267" s="60"/>
      <c r="J267" s="48"/>
    </row>
    <row r="268" spans="1:10" s="2" customFormat="1" ht="26.4">
      <c r="A268" s="17" t="s">
        <v>391</v>
      </c>
      <c r="B268" s="20">
        <v>8</v>
      </c>
      <c r="C268" s="21">
        <v>7</v>
      </c>
      <c r="D268" s="21">
        <v>9</v>
      </c>
      <c r="E268" s="22" t="s">
        <v>392</v>
      </c>
      <c r="F268" s="20" t="s">
        <v>584</v>
      </c>
      <c r="G268" s="23">
        <f>G269</f>
        <v>130</v>
      </c>
      <c r="H268" s="23">
        <f>H269</f>
        <v>130</v>
      </c>
      <c r="I268" s="60"/>
      <c r="J268" s="48"/>
    </row>
    <row r="269" spans="1:10" s="9" customFormat="1">
      <c r="A269" s="41" t="s">
        <v>393</v>
      </c>
      <c r="B269" s="42">
        <v>8</v>
      </c>
      <c r="C269" s="43">
        <v>7</v>
      </c>
      <c r="D269" s="43">
        <v>9</v>
      </c>
      <c r="E269" s="44" t="s">
        <v>394</v>
      </c>
      <c r="F269" s="42" t="s">
        <v>584</v>
      </c>
      <c r="G269" s="45">
        <f>G270+G272</f>
        <v>130</v>
      </c>
      <c r="H269" s="45">
        <f>H270+H272</f>
        <v>130</v>
      </c>
      <c r="I269" s="60"/>
      <c r="J269" s="48"/>
    </row>
    <row r="270" spans="1:10" s="2" customFormat="1">
      <c r="A270" s="17" t="s">
        <v>524</v>
      </c>
      <c r="B270" s="20">
        <v>8</v>
      </c>
      <c r="C270" s="21">
        <v>7</v>
      </c>
      <c r="D270" s="21">
        <v>9</v>
      </c>
      <c r="E270" s="22" t="s">
        <v>394</v>
      </c>
      <c r="F270" s="20">
        <v>200</v>
      </c>
      <c r="G270" s="23">
        <f>G271</f>
        <v>80</v>
      </c>
      <c r="H270" s="23">
        <f>H271</f>
        <v>80</v>
      </c>
      <c r="I270" s="60"/>
      <c r="J270" s="48"/>
    </row>
    <row r="271" spans="1:10" s="2" customFormat="1">
      <c r="A271" s="17" t="s">
        <v>36</v>
      </c>
      <c r="B271" s="20">
        <v>8</v>
      </c>
      <c r="C271" s="21">
        <v>7</v>
      </c>
      <c r="D271" s="21">
        <v>9</v>
      </c>
      <c r="E271" s="22" t="s">
        <v>394</v>
      </c>
      <c r="F271" s="20">
        <v>240</v>
      </c>
      <c r="G271" s="23">
        <v>80</v>
      </c>
      <c r="H271" s="23">
        <v>80</v>
      </c>
      <c r="I271" s="60"/>
      <c r="J271" s="48"/>
    </row>
    <row r="272" spans="1:10" s="2" customFormat="1">
      <c r="A272" s="17" t="s">
        <v>27</v>
      </c>
      <c r="B272" s="20">
        <v>8</v>
      </c>
      <c r="C272" s="21">
        <v>7</v>
      </c>
      <c r="D272" s="21">
        <v>9</v>
      </c>
      <c r="E272" s="22" t="s">
        <v>394</v>
      </c>
      <c r="F272" s="20" t="s">
        <v>5</v>
      </c>
      <c r="G272" s="23">
        <f>G273</f>
        <v>50</v>
      </c>
      <c r="H272" s="23">
        <f>H273</f>
        <v>50</v>
      </c>
      <c r="I272" s="60"/>
      <c r="J272" s="48"/>
    </row>
    <row r="273" spans="1:10" s="2" customFormat="1">
      <c r="A273" s="17" t="s">
        <v>26</v>
      </c>
      <c r="B273" s="20">
        <v>8</v>
      </c>
      <c r="C273" s="21">
        <v>7</v>
      </c>
      <c r="D273" s="21">
        <v>9</v>
      </c>
      <c r="E273" s="22" t="s">
        <v>394</v>
      </c>
      <c r="F273" s="20" t="s">
        <v>6</v>
      </c>
      <c r="G273" s="23">
        <v>50</v>
      </c>
      <c r="H273" s="23">
        <v>50</v>
      </c>
      <c r="I273" s="60"/>
      <c r="J273" s="48"/>
    </row>
    <row r="274" spans="1:10" s="2" customFormat="1" ht="26.4">
      <c r="A274" s="17" t="s">
        <v>23</v>
      </c>
      <c r="B274" s="20">
        <v>8</v>
      </c>
      <c r="C274" s="21">
        <v>7</v>
      </c>
      <c r="D274" s="21">
        <v>9</v>
      </c>
      <c r="E274" s="22" t="s">
        <v>199</v>
      </c>
      <c r="F274" s="20" t="s">
        <v>584</v>
      </c>
      <c r="G274" s="23">
        <f>G275+G280</f>
        <v>37605.399999999994</v>
      </c>
      <c r="H274" s="23">
        <f>H275+H280</f>
        <v>37605.399999999994</v>
      </c>
      <c r="I274" s="60"/>
      <c r="J274" s="48"/>
    </row>
    <row r="275" spans="1:10" s="2" customFormat="1">
      <c r="A275" s="17" t="s">
        <v>22</v>
      </c>
      <c r="B275" s="20">
        <v>8</v>
      </c>
      <c r="C275" s="21">
        <v>7</v>
      </c>
      <c r="D275" s="21">
        <v>9</v>
      </c>
      <c r="E275" s="22" t="s">
        <v>374</v>
      </c>
      <c r="F275" s="20" t="s">
        <v>584</v>
      </c>
      <c r="G275" s="23">
        <f t="shared" ref="G275:H278" si="25">G276</f>
        <v>935</v>
      </c>
      <c r="H275" s="23">
        <f t="shared" si="25"/>
        <v>935</v>
      </c>
      <c r="I275" s="60"/>
      <c r="J275" s="48"/>
    </row>
    <row r="276" spans="1:10" s="2" customFormat="1" ht="26.4">
      <c r="A276" s="17" t="s">
        <v>375</v>
      </c>
      <c r="B276" s="20">
        <v>8</v>
      </c>
      <c r="C276" s="21">
        <v>7</v>
      </c>
      <c r="D276" s="21">
        <v>9</v>
      </c>
      <c r="E276" s="22" t="s">
        <v>376</v>
      </c>
      <c r="F276" s="20" t="s">
        <v>584</v>
      </c>
      <c r="G276" s="23">
        <f t="shared" si="25"/>
        <v>935</v>
      </c>
      <c r="H276" s="23">
        <f t="shared" si="25"/>
        <v>935</v>
      </c>
      <c r="I276" s="60"/>
      <c r="J276" s="48"/>
    </row>
    <row r="277" spans="1:10" s="9" customFormat="1" ht="13.95" customHeight="1">
      <c r="A277" s="41" t="s">
        <v>21</v>
      </c>
      <c r="B277" s="42">
        <v>8</v>
      </c>
      <c r="C277" s="43">
        <v>7</v>
      </c>
      <c r="D277" s="43">
        <v>9</v>
      </c>
      <c r="E277" s="44" t="s">
        <v>444</v>
      </c>
      <c r="F277" s="42" t="s">
        <v>584</v>
      </c>
      <c r="G277" s="45">
        <f t="shared" si="25"/>
        <v>935</v>
      </c>
      <c r="H277" s="45">
        <f t="shared" si="25"/>
        <v>935</v>
      </c>
      <c r="I277" s="60"/>
      <c r="J277" s="48"/>
    </row>
    <row r="278" spans="1:10" s="2" customFormat="1" ht="26.4">
      <c r="A278" s="17" t="s">
        <v>34</v>
      </c>
      <c r="B278" s="20">
        <v>8</v>
      </c>
      <c r="C278" s="21">
        <v>7</v>
      </c>
      <c r="D278" s="21">
        <v>9</v>
      </c>
      <c r="E278" s="22" t="s">
        <v>444</v>
      </c>
      <c r="F278" s="20" t="s">
        <v>33</v>
      </c>
      <c r="G278" s="23">
        <f t="shared" si="25"/>
        <v>935</v>
      </c>
      <c r="H278" s="23">
        <f t="shared" si="25"/>
        <v>935</v>
      </c>
      <c r="I278" s="60"/>
      <c r="J278" s="48"/>
    </row>
    <row r="279" spans="1:10" s="9" customFormat="1">
      <c r="A279" s="17" t="s">
        <v>38</v>
      </c>
      <c r="B279" s="20">
        <v>8</v>
      </c>
      <c r="C279" s="21">
        <v>7</v>
      </c>
      <c r="D279" s="21">
        <v>9</v>
      </c>
      <c r="E279" s="22" t="s">
        <v>444</v>
      </c>
      <c r="F279" s="20" t="s">
        <v>37</v>
      </c>
      <c r="G279" s="23">
        <v>935</v>
      </c>
      <c r="H279" s="23">
        <v>935</v>
      </c>
      <c r="I279" s="60"/>
      <c r="J279" s="48"/>
    </row>
    <row r="280" spans="1:10" s="2" customFormat="1">
      <c r="A280" s="17" t="s">
        <v>49</v>
      </c>
      <c r="B280" s="20">
        <v>8</v>
      </c>
      <c r="C280" s="21">
        <v>7</v>
      </c>
      <c r="D280" s="21">
        <v>9</v>
      </c>
      <c r="E280" s="22" t="s">
        <v>422</v>
      </c>
      <c r="F280" s="20" t="s">
        <v>584</v>
      </c>
      <c r="G280" s="23">
        <f>G281+G289</f>
        <v>36670.399999999994</v>
      </c>
      <c r="H280" s="23">
        <f>H281+H289</f>
        <v>36670.399999999994</v>
      </c>
      <c r="I280" s="60"/>
      <c r="J280" s="48"/>
    </row>
    <row r="281" spans="1:10" s="9" customFormat="1" ht="26.4">
      <c r="A281" s="17" t="s">
        <v>423</v>
      </c>
      <c r="B281" s="20">
        <v>8</v>
      </c>
      <c r="C281" s="21">
        <v>7</v>
      </c>
      <c r="D281" s="21">
        <v>9</v>
      </c>
      <c r="E281" s="22" t="s">
        <v>424</v>
      </c>
      <c r="F281" s="20" t="s">
        <v>584</v>
      </c>
      <c r="G281" s="23">
        <f>G282</f>
        <v>9185</v>
      </c>
      <c r="H281" s="23">
        <f>H282</f>
        <v>9185</v>
      </c>
      <c r="I281" s="60"/>
      <c r="J281" s="48"/>
    </row>
    <row r="282" spans="1:10" s="9" customFormat="1">
      <c r="A282" s="41" t="s">
        <v>39</v>
      </c>
      <c r="B282" s="42">
        <v>8</v>
      </c>
      <c r="C282" s="43">
        <v>7</v>
      </c>
      <c r="D282" s="43">
        <v>9</v>
      </c>
      <c r="E282" s="44" t="s">
        <v>446</v>
      </c>
      <c r="F282" s="42" t="s">
        <v>584</v>
      </c>
      <c r="G282" s="45">
        <f>G283+G285+G287</f>
        <v>9185</v>
      </c>
      <c r="H282" s="45">
        <f>H283+H285+H287</f>
        <v>9185</v>
      </c>
      <c r="I282" s="60"/>
      <c r="J282" s="48"/>
    </row>
    <row r="283" spans="1:10" s="2" customFormat="1" ht="26.4">
      <c r="A283" s="17" t="s">
        <v>34</v>
      </c>
      <c r="B283" s="20">
        <v>8</v>
      </c>
      <c r="C283" s="21">
        <v>7</v>
      </c>
      <c r="D283" s="21">
        <v>9</v>
      </c>
      <c r="E283" s="22" t="s">
        <v>446</v>
      </c>
      <c r="F283" s="20" t="s">
        <v>33</v>
      </c>
      <c r="G283" s="23">
        <f>G284</f>
        <v>7337.5</v>
      </c>
      <c r="H283" s="23">
        <f>H284</f>
        <v>7337.5</v>
      </c>
      <c r="I283" s="60"/>
      <c r="J283" s="48"/>
    </row>
    <row r="284" spans="1:10" s="9" customFormat="1">
      <c r="A284" s="17" t="s">
        <v>38</v>
      </c>
      <c r="B284" s="20">
        <v>8</v>
      </c>
      <c r="C284" s="21">
        <v>7</v>
      </c>
      <c r="D284" s="21">
        <v>9</v>
      </c>
      <c r="E284" s="22" t="s">
        <v>446</v>
      </c>
      <c r="F284" s="20" t="s">
        <v>37</v>
      </c>
      <c r="G284" s="23">
        <v>7337.5</v>
      </c>
      <c r="H284" s="23">
        <v>7337.5</v>
      </c>
      <c r="I284" s="60"/>
      <c r="J284" s="48"/>
    </row>
    <row r="285" spans="1:10" s="9" customFormat="1">
      <c r="A285" s="17" t="s">
        <v>524</v>
      </c>
      <c r="B285" s="20">
        <v>8</v>
      </c>
      <c r="C285" s="21">
        <v>7</v>
      </c>
      <c r="D285" s="21">
        <v>9</v>
      </c>
      <c r="E285" s="22" t="s">
        <v>446</v>
      </c>
      <c r="F285" s="20" t="s">
        <v>20</v>
      </c>
      <c r="G285" s="23">
        <f>G286</f>
        <v>1815.5</v>
      </c>
      <c r="H285" s="23">
        <f>H286</f>
        <v>1815.5</v>
      </c>
      <c r="I285" s="60"/>
      <c r="J285" s="48"/>
    </row>
    <row r="286" spans="1:10" s="2" customFormat="1">
      <c r="A286" s="17" t="s">
        <v>36</v>
      </c>
      <c r="B286" s="20">
        <v>8</v>
      </c>
      <c r="C286" s="21">
        <v>7</v>
      </c>
      <c r="D286" s="21">
        <v>9</v>
      </c>
      <c r="E286" s="22" t="s">
        <v>446</v>
      </c>
      <c r="F286" s="20" t="s">
        <v>19</v>
      </c>
      <c r="G286" s="23">
        <f>855.5+380+140+380+60</f>
        <v>1815.5</v>
      </c>
      <c r="H286" s="23">
        <f>855.5+380+140+380+60</f>
        <v>1815.5</v>
      </c>
      <c r="I286" s="60"/>
      <c r="J286" s="48"/>
    </row>
    <row r="287" spans="1:10" s="2" customFormat="1">
      <c r="A287" s="17" t="s">
        <v>30</v>
      </c>
      <c r="B287" s="20">
        <v>8</v>
      </c>
      <c r="C287" s="21">
        <v>7</v>
      </c>
      <c r="D287" s="21">
        <v>9</v>
      </c>
      <c r="E287" s="22" t="s">
        <v>446</v>
      </c>
      <c r="F287" s="20" t="s">
        <v>4</v>
      </c>
      <c r="G287" s="23">
        <f>G288</f>
        <v>32</v>
      </c>
      <c r="H287" s="23">
        <f>H288</f>
        <v>32</v>
      </c>
      <c r="I287" s="60"/>
      <c r="J287" s="48"/>
    </row>
    <row r="288" spans="1:10" s="9" customFormat="1">
      <c r="A288" s="17" t="s">
        <v>29</v>
      </c>
      <c r="B288" s="20">
        <v>8</v>
      </c>
      <c r="C288" s="21">
        <v>7</v>
      </c>
      <c r="D288" s="21">
        <v>9</v>
      </c>
      <c r="E288" s="22" t="s">
        <v>446</v>
      </c>
      <c r="F288" s="20" t="s">
        <v>28</v>
      </c>
      <c r="G288" s="23">
        <v>32</v>
      </c>
      <c r="H288" s="23">
        <v>32</v>
      </c>
      <c r="I288" s="60"/>
      <c r="J288" s="48"/>
    </row>
    <row r="289" spans="1:10" s="2" customFormat="1" ht="26.4">
      <c r="A289" s="17" t="s">
        <v>447</v>
      </c>
      <c r="B289" s="20">
        <v>8</v>
      </c>
      <c r="C289" s="21">
        <v>7</v>
      </c>
      <c r="D289" s="21">
        <v>9</v>
      </c>
      <c r="E289" s="22" t="s">
        <v>448</v>
      </c>
      <c r="F289" s="20" t="s">
        <v>584</v>
      </c>
      <c r="G289" s="23">
        <f>G290+G295</f>
        <v>27485.399999999998</v>
      </c>
      <c r="H289" s="23">
        <f>H290+H295</f>
        <v>27485.399999999998</v>
      </c>
      <c r="I289" s="60"/>
      <c r="J289" s="48"/>
    </row>
    <row r="290" spans="1:10" s="2" customFormat="1">
      <c r="A290" s="41" t="s">
        <v>502</v>
      </c>
      <c r="B290" s="42">
        <v>8</v>
      </c>
      <c r="C290" s="43">
        <v>7</v>
      </c>
      <c r="D290" s="43">
        <v>9</v>
      </c>
      <c r="E290" s="44" t="s">
        <v>449</v>
      </c>
      <c r="F290" s="42" t="s">
        <v>584</v>
      </c>
      <c r="G290" s="45">
        <f>G291+G293</f>
        <v>24785.399999999998</v>
      </c>
      <c r="H290" s="45">
        <f>H291+H293</f>
        <v>24785.399999999998</v>
      </c>
      <c r="I290" s="60"/>
      <c r="J290" s="48"/>
    </row>
    <row r="291" spans="1:10" s="9" customFormat="1" ht="26.4">
      <c r="A291" s="17" t="s">
        <v>34</v>
      </c>
      <c r="B291" s="20">
        <v>8</v>
      </c>
      <c r="C291" s="21">
        <v>7</v>
      </c>
      <c r="D291" s="21">
        <v>9</v>
      </c>
      <c r="E291" s="22" t="s">
        <v>449</v>
      </c>
      <c r="F291" s="20" t="s">
        <v>33</v>
      </c>
      <c r="G291" s="23">
        <f>G292</f>
        <v>22753.1</v>
      </c>
      <c r="H291" s="23">
        <f>H292</f>
        <v>22753.1</v>
      </c>
      <c r="I291" s="60"/>
      <c r="J291" s="48"/>
    </row>
    <row r="292" spans="1:10" s="2" customFormat="1">
      <c r="A292" s="17" t="s">
        <v>32</v>
      </c>
      <c r="B292" s="20">
        <v>8</v>
      </c>
      <c r="C292" s="21">
        <v>7</v>
      </c>
      <c r="D292" s="21">
        <v>9</v>
      </c>
      <c r="E292" s="22" t="s">
        <v>449</v>
      </c>
      <c r="F292" s="20" t="s">
        <v>31</v>
      </c>
      <c r="G292" s="23">
        <v>22753.1</v>
      </c>
      <c r="H292" s="23">
        <v>22753.1</v>
      </c>
      <c r="I292" s="60"/>
      <c r="J292" s="48"/>
    </row>
    <row r="293" spans="1:10" s="2" customFormat="1">
      <c r="A293" s="17" t="s">
        <v>27</v>
      </c>
      <c r="B293" s="20">
        <v>8</v>
      </c>
      <c r="C293" s="21">
        <v>7</v>
      </c>
      <c r="D293" s="21">
        <v>9</v>
      </c>
      <c r="E293" s="22" t="s">
        <v>449</v>
      </c>
      <c r="F293" s="20" t="s">
        <v>5</v>
      </c>
      <c r="G293" s="23">
        <f>G294</f>
        <v>2032.3</v>
      </c>
      <c r="H293" s="23">
        <f>H294</f>
        <v>2032.3</v>
      </c>
      <c r="I293" s="60"/>
      <c r="J293" s="48"/>
    </row>
    <row r="294" spans="1:10" s="2" customFormat="1">
      <c r="A294" s="17" t="s">
        <v>26</v>
      </c>
      <c r="B294" s="20">
        <v>8</v>
      </c>
      <c r="C294" s="21">
        <v>7</v>
      </c>
      <c r="D294" s="21">
        <v>9</v>
      </c>
      <c r="E294" s="22" t="s">
        <v>449</v>
      </c>
      <c r="F294" s="20" t="s">
        <v>6</v>
      </c>
      <c r="G294" s="23">
        <v>2032.3</v>
      </c>
      <c r="H294" s="23">
        <v>2032.3</v>
      </c>
      <c r="I294" s="60"/>
      <c r="J294" s="48"/>
    </row>
    <row r="295" spans="1:10" s="9" customFormat="1">
      <c r="A295" s="41" t="s">
        <v>35</v>
      </c>
      <c r="B295" s="42">
        <v>8</v>
      </c>
      <c r="C295" s="43">
        <v>7</v>
      </c>
      <c r="D295" s="43">
        <v>9</v>
      </c>
      <c r="E295" s="44" t="s">
        <v>450</v>
      </c>
      <c r="F295" s="42" t="s">
        <v>584</v>
      </c>
      <c r="G295" s="45">
        <f>G296+G298+G300</f>
        <v>2700</v>
      </c>
      <c r="H295" s="45">
        <f>H296+H298+H300</f>
        <v>2700</v>
      </c>
      <c r="I295" s="60"/>
      <c r="J295" s="48"/>
    </row>
    <row r="296" spans="1:10" s="9" customFormat="1">
      <c r="A296" s="17" t="s">
        <v>524</v>
      </c>
      <c r="B296" s="20">
        <v>8</v>
      </c>
      <c r="C296" s="21">
        <v>7</v>
      </c>
      <c r="D296" s="21">
        <v>9</v>
      </c>
      <c r="E296" s="22" t="s">
        <v>450</v>
      </c>
      <c r="F296" s="20" t="s">
        <v>20</v>
      </c>
      <c r="G296" s="23">
        <f>G297</f>
        <v>1897</v>
      </c>
      <c r="H296" s="23">
        <f>H297</f>
        <v>1897</v>
      </c>
      <c r="I296" s="60"/>
      <c r="J296" s="48"/>
    </row>
    <row r="297" spans="1:10" s="2" customFormat="1">
      <c r="A297" s="17" t="s">
        <v>36</v>
      </c>
      <c r="B297" s="20">
        <v>8</v>
      </c>
      <c r="C297" s="21">
        <v>7</v>
      </c>
      <c r="D297" s="21">
        <v>9</v>
      </c>
      <c r="E297" s="22" t="s">
        <v>450</v>
      </c>
      <c r="F297" s="20" t="s">
        <v>19</v>
      </c>
      <c r="G297" s="23">
        <v>1897</v>
      </c>
      <c r="H297" s="23">
        <v>1897</v>
      </c>
      <c r="I297" s="60"/>
      <c r="J297" s="48"/>
    </row>
    <row r="298" spans="1:10" s="2" customFormat="1">
      <c r="A298" s="17" t="s">
        <v>27</v>
      </c>
      <c r="B298" s="20">
        <v>8</v>
      </c>
      <c r="C298" s="21">
        <v>7</v>
      </c>
      <c r="D298" s="21">
        <v>9</v>
      </c>
      <c r="E298" s="22" t="s">
        <v>450</v>
      </c>
      <c r="F298" s="20" t="s">
        <v>5</v>
      </c>
      <c r="G298" s="23">
        <f>G299</f>
        <v>800</v>
      </c>
      <c r="H298" s="23">
        <f>H299</f>
        <v>800</v>
      </c>
      <c r="I298" s="60"/>
      <c r="J298" s="48"/>
    </row>
    <row r="299" spans="1:10" s="9" customFormat="1">
      <c r="A299" s="17" t="s">
        <v>26</v>
      </c>
      <c r="B299" s="20">
        <v>8</v>
      </c>
      <c r="C299" s="21">
        <v>7</v>
      </c>
      <c r="D299" s="21">
        <v>9</v>
      </c>
      <c r="E299" s="22" t="s">
        <v>450</v>
      </c>
      <c r="F299" s="20" t="s">
        <v>6</v>
      </c>
      <c r="G299" s="23">
        <v>800</v>
      </c>
      <c r="H299" s="23">
        <v>800</v>
      </c>
      <c r="I299" s="60"/>
      <c r="J299" s="48"/>
    </row>
    <row r="300" spans="1:10" s="2" customFormat="1">
      <c r="A300" s="17" t="s">
        <v>30</v>
      </c>
      <c r="B300" s="20">
        <v>8</v>
      </c>
      <c r="C300" s="21">
        <v>7</v>
      </c>
      <c r="D300" s="21">
        <v>9</v>
      </c>
      <c r="E300" s="22" t="s">
        <v>450</v>
      </c>
      <c r="F300" s="20" t="s">
        <v>4</v>
      </c>
      <c r="G300" s="23">
        <f>G301</f>
        <v>3</v>
      </c>
      <c r="H300" s="23">
        <f>H301</f>
        <v>3</v>
      </c>
      <c r="I300" s="60"/>
      <c r="J300" s="48"/>
    </row>
    <row r="301" spans="1:10" s="9" customFormat="1">
      <c r="A301" s="17" t="s">
        <v>29</v>
      </c>
      <c r="B301" s="20">
        <v>8</v>
      </c>
      <c r="C301" s="21">
        <v>7</v>
      </c>
      <c r="D301" s="21">
        <v>9</v>
      </c>
      <c r="E301" s="22" t="s">
        <v>450</v>
      </c>
      <c r="F301" s="20" t="s">
        <v>28</v>
      </c>
      <c r="G301" s="23">
        <v>3</v>
      </c>
      <c r="H301" s="23">
        <v>3</v>
      </c>
      <c r="I301" s="60"/>
      <c r="J301" s="48"/>
    </row>
    <row r="302" spans="1:10" s="2" customFormat="1">
      <c r="A302" s="31" t="s">
        <v>25</v>
      </c>
      <c r="B302" s="32">
        <v>8</v>
      </c>
      <c r="C302" s="33">
        <v>10</v>
      </c>
      <c r="D302" s="33">
        <v>0</v>
      </c>
      <c r="E302" s="34" t="s">
        <v>584</v>
      </c>
      <c r="F302" s="32" t="s">
        <v>584</v>
      </c>
      <c r="G302" s="35">
        <f t="shared" ref="G302:H306" si="26">G303</f>
        <v>24632</v>
      </c>
      <c r="H302" s="35">
        <f t="shared" si="26"/>
        <v>24632</v>
      </c>
      <c r="I302" s="60"/>
      <c r="J302" s="48"/>
    </row>
    <row r="303" spans="1:10" s="2" customFormat="1">
      <c r="A303" s="36" t="s">
        <v>24</v>
      </c>
      <c r="B303" s="37">
        <v>8</v>
      </c>
      <c r="C303" s="38">
        <v>10</v>
      </c>
      <c r="D303" s="38">
        <v>4</v>
      </c>
      <c r="E303" s="39" t="s">
        <v>584</v>
      </c>
      <c r="F303" s="37" t="s">
        <v>584</v>
      </c>
      <c r="G303" s="40">
        <f t="shared" si="26"/>
        <v>24632</v>
      </c>
      <c r="H303" s="40">
        <f t="shared" si="26"/>
        <v>24632</v>
      </c>
      <c r="I303" s="60"/>
      <c r="J303" s="48"/>
    </row>
    <row r="304" spans="1:10" s="2" customFormat="1" ht="26.4">
      <c r="A304" s="17" t="s">
        <v>23</v>
      </c>
      <c r="B304" s="20">
        <v>8</v>
      </c>
      <c r="C304" s="21">
        <v>10</v>
      </c>
      <c r="D304" s="21">
        <v>4</v>
      </c>
      <c r="E304" s="22" t="s">
        <v>199</v>
      </c>
      <c r="F304" s="20" t="s">
        <v>584</v>
      </c>
      <c r="G304" s="23">
        <f t="shared" si="26"/>
        <v>24632</v>
      </c>
      <c r="H304" s="23">
        <f t="shared" si="26"/>
        <v>24632</v>
      </c>
      <c r="I304" s="60"/>
      <c r="J304" s="48"/>
    </row>
    <row r="305" spans="1:10" s="2" customFormat="1">
      <c r="A305" s="17" t="s">
        <v>22</v>
      </c>
      <c r="B305" s="20">
        <v>8</v>
      </c>
      <c r="C305" s="21">
        <v>10</v>
      </c>
      <c r="D305" s="21">
        <v>4</v>
      </c>
      <c r="E305" s="22" t="s">
        <v>374</v>
      </c>
      <c r="F305" s="20" t="s">
        <v>584</v>
      </c>
      <c r="G305" s="23">
        <f t="shared" si="26"/>
        <v>24632</v>
      </c>
      <c r="H305" s="23">
        <f t="shared" si="26"/>
        <v>24632</v>
      </c>
      <c r="I305" s="60"/>
      <c r="J305" s="48"/>
    </row>
    <row r="306" spans="1:10" s="9" customFormat="1" ht="26.4">
      <c r="A306" s="17" t="s">
        <v>375</v>
      </c>
      <c r="B306" s="20">
        <v>8</v>
      </c>
      <c r="C306" s="21">
        <v>10</v>
      </c>
      <c r="D306" s="21">
        <v>4</v>
      </c>
      <c r="E306" s="22" t="s">
        <v>376</v>
      </c>
      <c r="F306" s="20" t="s">
        <v>584</v>
      </c>
      <c r="G306" s="23">
        <f t="shared" si="26"/>
        <v>24632</v>
      </c>
      <c r="H306" s="23">
        <f t="shared" si="26"/>
        <v>24632</v>
      </c>
      <c r="I306" s="60"/>
      <c r="J306" s="48"/>
    </row>
    <row r="307" spans="1:10" s="2" customFormat="1" ht="39.6">
      <c r="A307" s="41" t="s">
        <v>21</v>
      </c>
      <c r="B307" s="42">
        <v>8</v>
      </c>
      <c r="C307" s="43">
        <v>10</v>
      </c>
      <c r="D307" s="43">
        <v>4</v>
      </c>
      <c r="E307" s="44" t="s">
        <v>444</v>
      </c>
      <c r="F307" s="42" t="s">
        <v>584</v>
      </c>
      <c r="G307" s="45">
        <f>G308+G310</f>
        <v>24632</v>
      </c>
      <c r="H307" s="45">
        <f>H308+H310</f>
        <v>24632</v>
      </c>
      <c r="I307" s="60"/>
      <c r="J307" s="48"/>
    </row>
    <row r="308" spans="1:10" s="2" customFormat="1">
      <c r="A308" s="17" t="s">
        <v>524</v>
      </c>
      <c r="B308" s="20">
        <v>8</v>
      </c>
      <c r="C308" s="21">
        <v>10</v>
      </c>
      <c r="D308" s="21">
        <v>4</v>
      </c>
      <c r="E308" s="22" t="s">
        <v>444</v>
      </c>
      <c r="F308" s="20" t="s">
        <v>20</v>
      </c>
      <c r="G308" s="23">
        <f>G309</f>
        <v>244</v>
      </c>
      <c r="H308" s="23">
        <f>H309</f>
        <v>244</v>
      </c>
      <c r="I308" s="60"/>
      <c r="J308" s="48"/>
    </row>
    <row r="309" spans="1:10" s="2" customFormat="1">
      <c r="A309" s="17" t="s">
        <v>36</v>
      </c>
      <c r="B309" s="20">
        <v>8</v>
      </c>
      <c r="C309" s="21">
        <v>10</v>
      </c>
      <c r="D309" s="21">
        <v>4</v>
      </c>
      <c r="E309" s="22" t="s">
        <v>444</v>
      </c>
      <c r="F309" s="20" t="s">
        <v>19</v>
      </c>
      <c r="G309" s="23">
        <v>244</v>
      </c>
      <c r="H309" s="23">
        <v>244</v>
      </c>
      <c r="I309" s="60"/>
      <c r="J309" s="48"/>
    </row>
    <row r="310" spans="1:10" s="2" customFormat="1">
      <c r="A310" s="17" t="s">
        <v>18</v>
      </c>
      <c r="B310" s="20">
        <v>8</v>
      </c>
      <c r="C310" s="21">
        <v>10</v>
      </c>
      <c r="D310" s="21">
        <v>4</v>
      </c>
      <c r="E310" s="22" t="s">
        <v>444</v>
      </c>
      <c r="F310" s="20" t="s">
        <v>17</v>
      </c>
      <c r="G310" s="23">
        <f>G311</f>
        <v>24388</v>
      </c>
      <c r="H310" s="23">
        <f>H311</f>
        <v>24388</v>
      </c>
      <c r="I310" s="60"/>
      <c r="J310" s="48"/>
    </row>
    <row r="311" spans="1:10" s="2" customFormat="1">
      <c r="A311" s="17" t="s">
        <v>16</v>
      </c>
      <c r="B311" s="20">
        <v>8</v>
      </c>
      <c r="C311" s="21">
        <v>10</v>
      </c>
      <c r="D311" s="21">
        <v>4</v>
      </c>
      <c r="E311" s="22" t="s">
        <v>444</v>
      </c>
      <c r="F311" s="20" t="s">
        <v>15</v>
      </c>
      <c r="G311" s="23">
        <v>24388</v>
      </c>
      <c r="H311" s="23">
        <v>24388</v>
      </c>
      <c r="I311" s="60"/>
      <c r="J311" s="48"/>
    </row>
    <row r="312" spans="1:10" s="14" customFormat="1">
      <c r="A312" s="26" t="s">
        <v>595</v>
      </c>
      <c r="B312" s="27">
        <v>15</v>
      </c>
      <c r="C312" s="28"/>
      <c r="D312" s="28"/>
      <c r="E312" s="29" t="s">
        <v>584</v>
      </c>
      <c r="F312" s="27" t="s">
        <v>584</v>
      </c>
      <c r="G312" s="30">
        <f>G313+G323</f>
        <v>3510.3</v>
      </c>
      <c r="H312" s="30">
        <f>H313+H323</f>
        <v>3510.3</v>
      </c>
      <c r="I312" s="60"/>
      <c r="J312" s="47"/>
    </row>
    <row r="313" spans="1:10" s="2" customFormat="1">
      <c r="A313" s="31" t="s">
        <v>80</v>
      </c>
      <c r="B313" s="32">
        <v>15</v>
      </c>
      <c r="C313" s="33">
        <v>1</v>
      </c>
      <c r="D313" s="33">
        <v>0</v>
      </c>
      <c r="E313" s="34" t="s">
        <v>584</v>
      </c>
      <c r="F313" s="32" t="s">
        <v>584</v>
      </c>
      <c r="G313" s="35">
        <f t="shared" ref="G313:H315" si="27">G314</f>
        <v>3490.3</v>
      </c>
      <c r="H313" s="35">
        <f t="shared" si="27"/>
        <v>3490.3</v>
      </c>
      <c r="I313" s="60"/>
      <c r="J313" s="48"/>
    </row>
    <row r="314" spans="1:10" s="9" customFormat="1" ht="26.4">
      <c r="A314" s="36" t="s">
        <v>81</v>
      </c>
      <c r="B314" s="37">
        <v>15</v>
      </c>
      <c r="C314" s="38">
        <v>1</v>
      </c>
      <c r="D314" s="38">
        <v>3</v>
      </c>
      <c r="E314" s="39" t="s">
        <v>584</v>
      </c>
      <c r="F314" s="37" t="s">
        <v>584</v>
      </c>
      <c r="G314" s="40">
        <f t="shared" si="27"/>
        <v>3490.3</v>
      </c>
      <c r="H314" s="40">
        <f t="shared" si="27"/>
        <v>3490.3</v>
      </c>
      <c r="I314" s="60"/>
      <c r="J314" s="48"/>
    </row>
    <row r="315" spans="1:10" s="2" customFormat="1">
      <c r="A315" s="17" t="s">
        <v>78</v>
      </c>
      <c r="B315" s="20">
        <v>15</v>
      </c>
      <c r="C315" s="21">
        <v>1</v>
      </c>
      <c r="D315" s="21">
        <v>3</v>
      </c>
      <c r="E315" s="22" t="s">
        <v>226</v>
      </c>
      <c r="F315" s="20" t="s">
        <v>584</v>
      </c>
      <c r="G315" s="23">
        <f t="shared" si="27"/>
        <v>3490.3</v>
      </c>
      <c r="H315" s="23">
        <f t="shared" si="27"/>
        <v>3490.3</v>
      </c>
      <c r="I315" s="60"/>
      <c r="J315" s="48"/>
    </row>
    <row r="316" spans="1:10" s="9" customFormat="1">
      <c r="A316" s="41" t="s">
        <v>76</v>
      </c>
      <c r="B316" s="42">
        <v>15</v>
      </c>
      <c r="C316" s="43">
        <v>1</v>
      </c>
      <c r="D316" s="43">
        <v>3</v>
      </c>
      <c r="E316" s="44" t="s">
        <v>190</v>
      </c>
      <c r="F316" s="42" t="s">
        <v>584</v>
      </c>
      <c r="G316" s="45">
        <f>G317+G319+G321</f>
        <v>3490.3</v>
      </c>
      <c r="H316" s="45">
        <f>H317+H319+H321</f>
        <v>3490.3</v>
      </c>
      <c r="I316" s="61"/>
      <c r="J316" s="46"/>
    </row>
    <row r="317" spans="1:10" s="9" customFormat="1" ht="26.4">
      <c r="A317" s="17" t="s">
        <v>34</v>
      </c>
      <c r="B317" s="20">
        <v>15</v>
      </c>
      <c r="C317" s="21">
        <v>1</v>
      </c>
      <c r="D317" s="21">
        <v>3</v>
      </c>
      <c r="E317" s="22" t="s">
        <v>190</v>
      </c>
      <c r="F317" s="20" t="s">
        <v>33</v>
      </c>
      <c r="G317" s="23">
        <f>G318</f>
        <v>2090.3000000000002</v>
      </c>
      <c r="H317" s="23">
        <f>H318</f>
        <v>2090.3000000000002</v>
      </c>
      <c r="I317" s="60"/>
      <c r="J317" s="48"/>
    </row>
    <row r="318" spans="1:10" s="2" customFormat="1">
      <c r="A318" s="17" t="s">
        <v>38</v>
      </c>
      <c r="B318" s="20">
        <v>15</v>
      </c>
      <c r="C318" s="21">
        <v>1</v>
      </c>
      <c r="D318" s="21">
        <v>3</v>
      </c>
      <c r="E318" s="22" t="s">
        <v>190</v>
      </c>
      <c r="F318" s="20" t="s">
        <v>37</v>
      </c>
      <c r="G318" s="23">
        <f>1192.2+413.3+360+124.8</f>
        <v>2090.3000000000002</v>
      </c>
      <c r="H318" s="23">
        <f>1192.2+413.3+360+124.8</f>
        <v>2090.3000000000002</v>
      </c>
      <c r="I318" s="60"/>
      <c r="J318" s="48"/>
    </row>
    <row r="319" spans="1:10" s="2" customFormat="1">
      <c r="A319" s="17" t="s">
        <v>524</v>
      </c>
      <c r="B319" s="20">
        <v>15</v>
      </c>
      <c r="C319" s="21">
        <v>1</v>
      </c>
      <c r="D319" s="21">
        <v>3</v>
      </c>
      <c r="E319" s="22" t="s">
        <v>190</v>
      </c>
      <c r="F319" s="20" t="s">
        <v>20</v>
      </c>
      <c r="G319" s="23">
        <f>G320</f>
        <v>1399</v>
      </c>
      <c r="H319" s="23">
        <f>H320</f>
        <v>1399</v>
      </c>
      <c r="I319" s="60"/>
      <c r="J319" s="48"/>
    </row>
    <row r="320" spans="1:10" s="2" customFormat="1">
      <c r="A320" s="17" t="s">
        <v>36</v>
      </c>
      <c r="B320" s="20">
        <v>15</v>
      </c>
      <c r="C320" s="21">
        <v>1</v>
      </c>
      <c r="D320" s="21">
        <v>3</v>
      </c>
      <c r="E320" s="22" t="s">
        <v>190</v>
      </c>
      <c r="F320" s="20" t="s">
        <v>19</v>
      </c>
      <c r="G320" s="23">
        <v>1399</v>
      </c>
      <c r="H320" s="23">
        <v>1399</v>
      </c>
      <c r="I320" s="60"/>
      <c r="J320" s="48"/>
    </row>
    <row r="321" spans="1:10" s="9" customFormat="1">
      <c r="A321" s="17" t="s">
        <v>30</v>
      </c>
      <c r="B321" s="20">
        <v>15</v>
      </c>
      <c r="C321" s="21">
        <v>1</v>
      </c>
      <c r="D321" s="21">
        <v>3</v>
      </c>
      <c r="E321" s="22" t="s">
        <v>190</v>
      </c>
      <c r="F321" s="20" t="s">
        <v>4</v>
      </c>
      <c r="G321" s="23">
        <f>G322</f>
        <v>1</v>
      </c>
      <c r="H321" s="23">
        <f>H322</f>
        <v>1</v>
      </c>
      <c r="I321" s="60"/>
      <c r="J321" s="48"/>
    </row>
    <row r="322" spans="1:10" s="2" customFormat="1">
      <c r="A322" s="17" t="s">
        <v>29</v>
      </c>
      <c r="B322" s="20">
        <v>15</v>
      </c>
      <c r="C322" s="21">
        <v>1</v>
      </c>
      <c r="D322" s="21">
        <v>3</v>
      </c>
      <c r="E322" s="22" t="s">
        <v>190</v>
      </c>
      <c r="F322" s="20" t="s">
        <v>28</v>
      </c>
      <c r="G322" s="23">
        <v>1</v>
      </c>
      <c r="H322" s="23">
        <v>1</v>
      </c>
      <c r="I322" s="60"/>
      <c r="J322" s="48"/>
    </row>
    <row r="323" spans="1:10" s="2" customFormat="1">
      <c r="A323" s="31" t="s">
        <v>75</v>
      </c>
      <c r="B323" s="32">
        <v>15</v>
      </c>
      <c r="C323" s="33">
        <v>7</v>
      </c>
      <c r="D323" s="33">
        <v>0</v>
      </c>
      <c r="E323" s="34" t="s">
        <v>584</v>
      </c>
      <c r="F323" s="32" t="s">
        <v>584</v>
      </c>
      <c r="G323" s="35">
        <f t="shared" ref="G323:H329" si="28">G324</f>
        <v>20</v>
      </c>
      <c r="H323" s="35">
        <f t="shared" si="28"/>
        <v>20</v>
      </c>
      <c r="I323" s="60"/>
      <c r="J323" s="48"/>
    </row>
    <row r="324" spans="1:10" s="9" customFormat="1">
      <c r="A324" s="36" t="s">
        <v>51</v>
      </c>
      <c r="B324" s="37">
        <v>15</v>
      </c>
      <c r="C324" s="38">
        <v>7</v>
      </c>
      <c r="D324" s="38">
        <v>5</v>
      </c>
      <c r="E324" s="39" t="s">
        <v>584</v>
      </c>
      <c r="F324" s="37" t="s">
        <v>584</v>
      </c>
      <c r="G324" s="40">
        <f t="shared" si="28"/>
        <v>20</v>
      </c>
      <c r="H324" s="40">
        <f t="shared" si="28"/>
        <v>20</v>
      </c>
      <c r="I324" s="60"/>
      <c r="J324" s="48"/>
    </row>
    <row r="325" spans="1:10" s="2" customFormat="1">
      <c r="A325" s="17" t="s">
        <v>47</v>
      </c>
      <c r="B325" s="20">
        <v>15</v>
      </c>
      <c r="C325" s="21">
        <v>7</v>
      </c>
      <c r="D325" s="21">
        <v>5</v>
      </c>
      <c r="E325" s="22" t="s">
        <v>206</v>
      </c>
      <c r="F325" s="20" t="s">
        <v>584</v>
      </c>
      <c r="G325" s="23">
        <f t="shared" si="28"/>
        <v>20</v>
      </c>
      <c r="H325" s="23">
        <f t="shared" si="28"/>
        <v>20</v>
      </c>
      <c r="I325" s="60"/>
      <c r="J325" s="48"/>
    </row>
    <row r="326" spans="1:10" s="2" customFormat="1" ht="13.95" customHeight="1">
      <c r="A326" s="17" t="s">
        <v>46</v>
      </c>
      <c r="B326" s="20">
        <v>15</v>
      </c>
      <c r="C326" s="21">
        <v>7</v>
      </c>
      <c r="D326" s="21">
        <v>5</v>
      </c>
      <c r="E326" s="22" t="s">
        <v>207</v>
      </c>
      <c r="F326" s="20" t="s">
        <v>584</v>
      </c>
      <c r="G326" s="23">
        <f t="shared" si="28"/>
        <v>20</v>
      </c>
      <c r="H326" s="23">
        <f t="shared" si="28"/>
        <v>20</v>
      </c>
      <c r="I326" s="60"/>
      <c r="J326" s="48"/>
    </row>
    <row r="327" spans="1:10" s="2" customFormat="1">
      <c r="A327" s="17" t="s">
        <v>437</v>
      </c>
      <c r="B327" s="20">
        <v>15</v>
      </c>
      <c r="C327" s="21">
        <v>7</v>
      </c>
      <c r="D327" s="21">
        <v>5</v>
      </c>
      <c r="E327" s="22" t="s">
        <v>438</v>
      </c>
      <c r="F327" s="20" t="s">
        <v>584</v>
      </c>
      <c r="G327" s="23">
        <f t="shared" si="28"/>
        <v>20</v>
      </c>
      <c r="H327" s="23">
        <f t="shared" si="28"/>
        <v>20</v>
      </c>
      <c r="I327" s="60"/>
      <c r="J327" s="48"/>
    </row>
    <row r="328" spans="1:10" s="9" customFormat="1">
      <c r="A328" s="41" t="s">
        <v>439</v>
      </c>
      <c r="B328" s="42">
        <v>15</v>
      </c>
      <c r="C328" s="43">
        <v>7</v>
      </c>
      <c r="D328" s="43">
        <v>5</v>
      </c>
      <c r="E328" s="44" t="s">
        <v>440</v>
      </c>
      <c r="F328" s="42" t="s">
        <v>584</v>
      </c>
      <c r="G328" s="45">
        <f t="shared" si="28"/>
        <v>20</v>
      </c>
      <c r="H328" s="45">
        <f t="shared" si="28"/>
        <v>20</v>
      </c>
      <c r="I328" s="61"/>
      <c r="J328" s="46"/>
    </row>
    <row r="329" spans="1:10" s="2" customFormat="1">
      <c r="A329" s="17" t="s">
        <v>524</v>
      </c>
      <c r="B329" s="20">
        <v>15</v>
      </c>
      <c r="C329" s="21">
        <v>7</v>
      </c>
      <c r="D329" s="21">
        <v>5</v>
      </c>
      <c r="E329" s="22" t="s">
        <v>440</v>
      </c>
      <c r="F329" s="20" t="s">
        <v>20</v>
      </c>
      <c r="G329" s="23">
        <f t="shared" si="28"/>
        <v>20</v>
      </c>
      <c r="H329" s="23">
        <f t="shared" si="28"/>
        <v>20</v>
      </c>
      <c r="I329" s="60"/>
      <c r="J329" s="48"/>
    </row>
    <row r="330" spans="1:10" s="2" customFormat="1">
      <c r="A330" s="17" t="s">
        <v>36</v>
      </c>
      <c r="B330" s="20">
        <v>15</v>
      </c>
      <c r="C330" s="21">
        <v>7</v>
      </c>
      <c r="D330" s="21">
        <v>5</v>
      </c>
      <c r="E330" s="22" t="s">
        <v>440</v>
      </c>
      <c r="F330" s="20" t="s">
        <v>19</v>
      </c>
      <c r="G330" s="23">
        <v>20</v>
      </c>
      <c r="H330" s="23">
        <v>20</v>
      </c>
      <c r="I330" s="60"/>
      <c r="J330" s="48"/>
    </row>
    <row r="331" spans="1:10" s="13" customFormat="1">
      <c r="A331" s="26" t="s">
        <v>596</v>
      </c>
      <c r="B331" s="27">
        <v>16</v>
      </c>
      <c r="C331" s="28"/>
      <c r="D331" s="28"/>
      <c r="E331" s="29" t="s">
        <v>584</v>
      </c>
      <c r="F331" s="27" t="s">
        <v>584</v>
      </c>
      <c r="G331" s="30">
        <f>G332+G343</f>
        <v>3875</v>
      </c>
      <c r="H331" s="30">
        <f>H332+H343</f>
        <v>3875</v>
      </c>
      <c r="I331" s="60"/>
      <c r="J331" s="47"/>
    </row>
    <row r="332" spans="1:10" s="9" customFormat="1">
      <c r="A332" s="31" t="s">
        <v>80</v>
      </c>
      <c r="B332" s="32">
        <v>16</v>
      </c>
      <c r="C332" s="33">
        <v>1</v>
      </c>
      <c r="D332" s="33">
        <v>0</v>
      </c>
      <c r="E332" s="34" t="s">
        <v>584</v>
      </c>
      <c r="F332" s="32" t="s">
        <v>584</v>
      </c>
      <c r="G332" s="35">
        <f>G333</f>
        <v>3847</v>
      </c>
      <c r="H332" s="35">
        <f>H333</f>
        <v>3847</v>
      </c>
      <c r="I332" s="60"/>
      <c r="J332" s="48"/>
    </row>
    <row r="333" spans="1:10" s="2" customFormat="1" ht="26.4">
      <c r="A333" s="36" t="s">
        <v>79</v>
      </c>
      <c r="B333" s="37">
        <v>16</v>
      </c>
      <c r="C333" s="38">
        <v>1</v>
      </c>
      <c r="D333" s="38">
        <v>6</v>
      </c>
      <c r="E333" s="39" t="s">
        <v>584</v>
      </c>
      <c r="F333" s="37" t="s">
        <v>584</v>
      </c>
      <c r="G333" s="40">
        <f>G334</f>
        <v>3847</v>
      </c>
      <c r="H333" s="40">
        <f>H334</f>
        <v>3847</v>
      </c>
      <c r="I333" s="60"/>
      <c r="J333" s="48"/>
    </row>
    <row r="334" spans="1:10" s="2" customFormat="1">
      <c r="A334" s="17" t="s">
        <v>78</v>
      </c>
      <c r="B334" s="20">
        <v>16</v>
      </c>
      <c r="C334" s="21">
        <v>1</v>
      </c>
      <c r="D334" s="21">
        <v>6</v>
      </c>
      <c r="E334" s="22" t="s">
        <v>226</v>
      </c>
      <c r="F334" s="20" t="s">
        <v>584</v>
      </c>
      <c r="G334" s="23">
        <f>G335+G338</f>
        <v>3847</v>
      </c>
      <c r="H334" s="23">
        <f>H335+H338</f>
        <v>3847</v>
      </c>
      <c r="I334" s="60"/>
      <c r="J334" s="48"/>
    </row>
    <row r="335" spans="1:10" s="9" customFormat="1">
      <c r="A335" s="41" t="s">
        <v>77</v>
      </c>
      <c r="B335" s="42">
        <v>16</v>
      </c>
      <c r="C335" s="43">
        <v>1</v>
      </c>
      <c r="D335" s="43">
        <v>6</v>
      </c>
      <c r="E335" s="44" t="s">
        <v>227</v>
      </c>
      <c r="F335" s="42" t="s">
        <v>584</v>
      </c>
      <c r="G335" s="45">
        <f>G336</f>
        <v>1666.3</v>
      </c>
      <c r="H335" s="45">
        <f>H336</f>
        <v>1666.3</v>
      </c>
      <c r="I335" s="61"/>
      <c r="J335" s="46"/>
    </row>
    <row r="336" spans="1:10" s="2" customFormat="1" ht="26.4">
      <c r="A336" s="17" t="s">
        <v>34</v>
      </c>
      <c r="B336" s="20">
        <v>16</v>
      </c>
      <c r="C336" s="21">
        <v>1</v>
      </c>
      <c r="D336" s="21">
        <v>6</v>
      </c>
      <c r="E336" s="22" t="s">
        <v>227</v>
      </c>
      <c r="F336" s="20" t="s">
        <v>33</v>
      </c>
      <c r="G336" s="23">
        <f>G337</f>
        <v>1666.3</v>
      </c>
      <c r="H336" s="23">
        <f>H337</f>
        <v>1666.3</v>
      </c>
      <c r="I336" s="60"/>
      <c r="J336" s="48"/>
    </row>
    <row r="337" spans="1:10" s="2" customFormat="1">
      <c r="A337" s="17" t="s">
        <v>38</v>
      </c>
      <c r="B337" s="20">
        <v>16</v>
      </c>
      <c r="C337" s="21">
        <v>1</v>
      </c>
      <c r="D337" s="21">
        <v>6</v>
      </c>
      <c r="E337" s="22" t="s">
        <v>227</v>
      </c>
      <c r="F337" s="20" t="s">
        <v>37</v>
      </c>
      <c r="G337" s="23">
        <f>1279.8+386.5</f>
        <v>1666.3</v>
      </c>
      <c r="H337" s="23">
        <f>1279.8+386.5</f>
        <v>1666.3</v>
      </c>
      <c r="I337" s="60"/>
      <c r="J337" s="48"/>
    </row>
    <row r="338" spans="1:10" s="9" customFormat="1">
      <c r="A338" s="41" t="s">
        <v>76</v>
      </c>
      <c r="B338" s="42">
        <v>16</v>
      </c>
      <c r="C338" s="43">
        <v>1</v>
      </c>
      <c r="D338" s="43">
        <v>6</v>
      </c>
      <c r="E338" s="44" t="s">
        <v>190</v>
      </c>
      <c r="F338" s="42" t="s">
        <v>584</v>
      </c>
      <c r="G338" s="45">
        <f>G339+G341</f>
        <v>2180.6999999999998</v>
      </c>
      <c r="H338" s="45">
        <f>H339+H341</f>
        <v>2180.6999999999998</v>
      </c>
      <c r="I338" s="61"/>
      <c r="J338" s="46"/>
    </row>
    <row r="339" spans="1:10" s="9" customFormat="1" ht="26.4">
      <c r="A339" s="17" t="s">
        <v>34</v>
      </c>
      <c r="B339" s="20">
        <v>16</v>
      </c>
      <c r="C339" s="21">
        <v>1</v>
      </c>
      <c r="D339" s="21">
        <v>6</v>
      </c>
      <c r="E339" s="22" t="s">
        <v>190</v>
      </c>
      <c r="F339" s="20" t="s">
        <v>33</v>
      </c>
      <c r="G339" s="23">
        <f>G340</f>
        <v>1630.6999999999998</v>
      </c>
      <c r="H339" s="23">
        <f>H340</f>
        <v>1630.6999999999998</v>
      </c>
      <c r="I339" s="60"/>
      <c r="J339" s="48"/>
    </row>
    <row r="340" spans="1:10" s="2" customFormat="1">
      <c r="A340" s="17" t="s">
        <v>38</v>
      </c>
      <c r="B340" s="20">
        <v>16</v>
      </c>
      <c r="C340" s="21">
        <v>1</v>
      </c>
      <c r="D340" s="21">
        <v>6</v>
      </c>
      <c r="E340" s="22" t="s">
        <v>190</v>
      </c>
      <c r="F340" s="20" t="s">
        <v>37</v>
      </c>
      <c r="G340" s="23">
        <f>1235.6+22+373.1</f>
        <v>1630.6999999999998</v>
      </c>
      <c r="H340" s="23">
        <f>1235.6+22+373.1</f>
        <v>1630.6999999999998</v>
      </c>
      <c r="I340" s="60"/>
      <c r="J340" s="48"/>
    </row>
    <row r="341" spans="1:10" s="2" customFormat="1">
      <c r="A341" s="17" t="s">
        <v>524</v>
      </c>
      <c r="B341" s="20">
        <v>16</v>
      </c>
      <c r="C341" s="21">
        <v>1</v>
      </c>
      <c r="D341" s="21">
        <v>6</v>
      </c>
      <c r="E341" s="22" t="s">
        <v>190</v>
      </c>
      <c r="F341" s="20" t="s">
        <v>20</v>
      </c>
      <c r="G341" s="23">
        <f>G342</f>
        <v>550</v>
      </c>
      <c r="H341" s="23">
        <f>H342</f>
        <v>550</v>
      </c>
      <c r="I341" s="60"/>
      <c r="J341" s="48"/>
    </row>
    <row r="342" spans="1:10" s="2" customFormat="1">
      <c r="A342" s="17" t="s">
        <v>36</v>
      </c>
      <c r="B342" s="20">
        <v>16</v>
      </c>
      <c r="C342" s="21">
        <v>1</v>
      </c>
      <c r="D342" s="21">
        <v>6</v>
      </c>
      <c r="E342" s="22" t="s">
        <v>190</v>
      </c>
      <c r="F342" s="20" t="s">
        <v>19</v>
      </c>
      <c r="G342" s="23">
        <f>55.2+14+67+277.5+25.3+26+35+50</f>
        <v>550</v>
      </c>
      <c r="H342" s="23">
        <f>55.2+14+67+277.5+25.3+26+35+50</f>
        <v>550</v>
      </c>
      <c r="I342" s="60"/>
      <c r="J342" s="48"/>
    </row>
    <row r="343" spans="1:10" s="2" customFormat="1">
      <c r="A343" s="31" t="s">
        <v>75</v>
      </c>
      <c r="B343" s="32">
        <v>16</v>
      </c>
      <c r="C343" s="33">
        <v>7</v>
      </c>
      <c r="D343" s="33">
        <v>0</v>
      </c>
      <c r="E343" s="34"/>
      <c r="F343" s="32"/>
      <c r="G343" s="35">
        <f t="shared" ref="G343:H349" si="29">G344</f>
        <v>28</v>
      </c>
      <c r="H343" s="35">
        <f t="shared" si="29"/>
        <v>28</v>
      </c>
      <c r="I343" s="60"/>
      <c r="J343" s="48"/>
    </row>
    <row r="344" spans="1:10" s="2" customFormat="1">
      <c r="A344" s="36" t="s">
        <v>51</v>
      </c>
      <c r="B344" s="37">
        <v>16</v>
      </c>
      <c r="C344" s="38">
        <v>7</v>
      </c>
      <c r="D344" s="38">
        <v>5</v>
      </c>
      <c r="E344" s="39" t="s">
        <v>584</v>
      </c>
      <c r="F344" s="37" t="s">
        <v>584</v>
      </c>
      <c r="G344" s="40">
        <f t="shared" si="29"/>
        <v>28</v>
      </c>
      <c r="H344" s="40">
        <f t="shared" si="29"/>
        <v>28</v>
      </c>
      <c r="I344" s="60"/>
      <c r="J344" s="48"/>
    </row>
    <row r="345" spans="1:10" s="2" customFormat="1">
      <c r="A345" s="17" t="s">
        <v>47</v>
      </c>
      <c r="B345" s="20">
        <v>16</v>
      </c>
      <c r="C345" s="21">
        <v>7</v>
      </c>
      <c r="D345" s="21">
        <v>5</v>
      </c>
      <c r="E345" s="22" t="s">
        <v>206</v>
      </c>
      <c r="F345" s="20" t="s">
        <v>584</v>
      </c>
      <c r="G345" s="23">
        <f t="shared" si="29"/>
        <v>28</v>
      </c>
      <c r="H345" s="23">
        <f t="shared" si="29"/>
        <v>28</v>
      </c>
      <c r="I345" s="60"/>
      <c r="J345" s="48"/>
    </row>
    <row r="346" spans="1:10" s="2" customFormat="1">
      <c r="A346" s="17" t="s">
        <v>46</v>
      </c>
      <c r="B346" s="20">
        <v>16</v>
      </c>
      <c r="C346" s="21">
        <v>7</v>
      </c>
      <c r="D346" s="21">
        <v>5</v>
      </c>
      <c r="E346" s="22" t="s">
        <v>207</v>
      </c>
      <c r="F346" s="20" t="s">
        <v>584</v>
      </c>
      <c r="G346" s="23">
        <f t="shared" si="29"/>
        <v>28</v>
      </c>
      <c r="H346" s="23">
        <f t="shared" si="29"/>
        <v>28</v>
      </c>
      <c r="I346" s="60"/>
      <c r="J346" s="48"/>
    </row>
    <row r="347" spans="1:10" s="2" customFormat="1">
      <c r="A347" s="17" t="s">
        <v>437</v>
      </c>
      <c r="B347" s="20">
        <v>16</v>
      </c>
      <c r="C347" s="21">
        <v>7</v>
      </c>
      <c r="D347" s="21">
        <v>5</v>
      </c>
      <c r="E347" s="22" t="s">
        <v>438</v>
      </c>
      <c r="F347" s="20" t="s">
        <v>584</v>
      </c>
      <c r="G347" s="23">
        <f t="shared" si="29"/>
        <v>28</v>
      </c>
      <c r="H347" s="23">
        <f t="shared" si="29"/>
        <v>28</v>
      </c>
      <c r="I347" s="60"/>
      <c r="J347" s="48"/>
    </row>
    <row r="348" spans="1:10" s="9" customFormat="1">
      <c r="A348" s="41" t="s">
        <v>439</v>
      </c>
      <c r="B348" s="42">
        <v>16</v>
      </c>
      <c r="C348" s="43">
        <v>7</v>
      </c>
      <c r="D348" s="43">
        <v>5</v>
      </c>
      <c r="E348" s="44" t="s">
        <v>440</v>
      </c>
      <c r="F348" s="42" t="s">
        <v>584</v>
      </c>
      <c r="G348" s="45">
        <f t="shared" si="29"/>
        <v>28</v>
      </c>
      <c r="H348" s="45">
        <f t="shared" si="29"/>
        <v>28</v>
      </c>
      <c r="I348" s="61"/>
      <c r="J348" s="46"/>
    </row>
    <row r="349" spans="1:10" s="2" customFormat="1">
      <c r="A349" s="17" t="s">
        <v>524</v>
      </c>
      <c r="B349" s="20">
        <v>16</v>
      </c>
      <c r="C349" s="21">
        <v>7</v>
      </c>
      <c r="D349" s="21">
        <v>5</v>
      </c>
      <c r="E349" s="22" t="s">
        <v>440</v>
      </c>
      <c r="F349" s="20" t="s">
        <v>20</v>
      </c>
      <c r="G349" s="23">
        <f t="shared" si="29"/>
        <v>28</v>
      </c>
      <c r="H349" s="23">
        <f t="shared" si="29"/>
        <v>28</v>
      </c>
      <c r="I349" s="60"/>
      <c r="J349" s="48"/>
    </row>
    <row r="350" spans="1:10" s="2" customFormat="1">
      <c r="A350" s="17" t="s">
        <v>36</v>
      </c>
      <c r="B350" s="20">
        <v>16</v>
      </c>
      <c r="C350" s="21">
        <v>7</v>
      </c>
      <c r="D350" s="21">
        <v>5</v>
      </c>
      <c r="E350" s="22" t="s">
        <v>440</v>
      </c>
      <c r="F350" s="20" t="s">
        <v>19</v>
      </c>
      <c r="G350" s="23">
        <v>28</v>
      </c>
      <c r="H350" s="23">
        <v>28</v>
      </c>
      <c r="I350" s="60"/>
      <c r="J350" s="48"/>
    </row>
    <row r="351" spans="1:10" s="13" customFormat="1">
      <c r="A351" s="26" t="s">
        <v>12</v>
      </c>
      <c r="B351" s="27">
        <v>18</v>
      </c>
      <c r="C351" s="28"/>
      <c r="D351" s="28"/>
      <c r="E351" s="29" t="s">
        <v>584</v>
      </c>
      <c r="F351" s="27" t="s">
        <v>584</v>
      </c>
      <c r="G351" s="30">
        <f>G352+G498+G515+G546+G666+G758+G782+G871+G955+G1024+G1067+G1122</f>
        <v>892820.2</v>
      </c>
      <c r="H351" s="30">
        <f>H352+H498+H515+H546+H666+H758+H782+H871+H955+H1024+H1067+H1122</f>
        <v>903421.00000000012</v>
      </c>
      <c r="I351" s="60"/>
      <c r="J351" s="47"/>
    </row>
    <row r="352" spans="1:10" s="9" customFormat="1">
      <c r="A352" s="31" t="s">
        <v>80</v>
      </c>
      <c r="B352" s="32">
        <v>18</v>
      </c>
      <c r="C352" s="33">
        <v>1</v>
      </c>
      <c r="D352" s="33">
        <v>0</v>
      </c>
      <c r="E352" s="34" t="s">
        <v>584</v>
      </c>
      <c r="F352" s="32" t="s">
        <v>584</v>
      </c>
      <c r="G352" s="35">
        <f>G353+G428</f>
        <v>205377</v>
      </c>
      <c r="H352" s="35">
        <f>H353+H428</f>
        <v>205416</v>
      </c>
      <c r="I352" s="60"/>
      <c r="J352" s="48"/>
    </row>
    <row r="353" spans="1:10" s="2" customFormat="1" ht="26.4">
      <c r="A353" s="36" t="s">
        <v>92</v>
      </c>
      <c r="B353" s="37">
        <v>18</v>
      </c>
      <c r="C353" s="38">
        <v>1</v>
      </c>
      <c r="D353" s="38">
        <v>4</v>
      </c>
      <c r="E353" s="39" t="s">
        <v>584</v>
      </c>
      <c r="F353" s="37" t="s">
        <v>584</v>
      </c>
      <c r="G353" s="40">
        <f>G354+G369+G377+G383+G423+G417</f>
        <v>106499.19999999998</v>
      </c>
      <c r="H353" s="40">
        <f>H354+H369+H377+H383+H423+H417</f>
        <v>106538.19999999998</v>
      </c>
      <c r="I353" s="60"/>
      <c r="J353" s="48"/>
    </row>
    <row r="354" spans="1:10" s="2" customFormat="1">
      <c r="A354" s="17" t="s">
        <v>44</v>
      </c>
      <c r="B354" s="20">
        <v>18</v>
      </c>
      <c r="C354" s="21">
        <v>1</v>
      </c>
      <c r="D354" s="21">
        <v>4</v>
      </c>
      <c r="E354" s="22" t="s">
        <v>191</v>
      </c>
      <c r="F354" s="20" t="s">
        <v>584</v>
      </c>
      <c r="G354" s="23">
        <f>G355+G360</f>
        <v>6401</v>
      </c>
      <c r="H354" s="23">
        <f>H355+H360</f>
        <v>6432.0000000000009</v>
      </c>
      <c r="I354" s="60"/>
      <c r="J354" s="48"/>
    </row>
    <row r="355" spans="1:10" s="2" customFormat="1">
      <c r="A355" s="17" t="s">
        <v>65</v>
      </c>
      <c r="B355" s="20">
        <v>18</v>
      </c>
      <c r="C355" s="21">
        <v>1</v>
      </c>
      <c r="D355" s="21">
        <v>4</v>
      </c>
      <c r="E355" s="22" t="s">
        <v>192</v>
      </c>
      <c r="F355" s="20"/>
      <c r="G355" s="23">
        <f t="shared" ref="G355:H358" si="30">G356</f>
        <v>3000</v>
      </c>
      <c r="H355" s="23">
        <f t="shared" si="30"/>
        <v>3000</v>
      </c>
      <c r="I355" s="60"/>
      <c r="J355" s="48"/>
    </row>
    <row r="356" spans="1:10" s="2" customFormat="1" ht="26.4">
      <c r="A356" s="17" t="s">
        <v>193</v>
      </c>
      <c r="B356" s="20">
        <v>18</v>
      </c>
      <c r="C356" s="21">
        <v>1</v>
      </c>
      <c r="D356" s="21">
        <v>4</v>
      </c>
      <c r="E356" s="22" t="s">
        <v>194</v>
      </c>
      <c r="F356" s="20"/>
      <c r="G356" s="23">
        <f t="shared" si="30"/>
        <v>3000</v>
      </c>
      <c r="H356" s="23">
        <f t="shared" si="30"/>
        <v>3000</v>
      </c>
      <c r="I356" s="60"/>
      <c r="J356" s="48"/>
    </row>
    <row r="357" spans="1:10" s="9" customFormat="1">
      <c r="A357" s="41" t="s">
        <v>234</v>
      </c>
      <c r="B357" s="42">
        <v>18</v>
      </c>
      <c r="C357" s="43">
        <v>1</v>
      </c>
      <c r="D357" s="43">
        <v>4</v>
      </c>
      <c r="E357" s="44" t="s">
        <v>195</v>
      </c>
      <c r="F357" s="42"/>
      <c r="G357" s="45">
        <f t="shared" si="30"/>
        <v>3000</v>
      </c>
      <c r="H357" s="45">
        <f t="shared" si="30"/>
        <v>3000</v>
      </c>
      <c r="I357" s="61"/>
      <c r="J357" s="46"/>
    </row>
    <row r="358" spans="1:10" s="2" customFormat="1">
      <c r="A358" s="17" t="s">
        <v>524</v>
      </c>
      <c r="B358" s="20">
        <v>18</v>
      </c>
      <c r="C358" s="21">
        <v>1</v>
      </c>
      <c r="D358" s="21">
        <v>4</v>
      </c>
      <c r="E358" s="22" t="s">
        <v>195</v>
      </c>
      <c r="F358" s="20">
        <v>200</v>
      </c>
      <c r="G358" s="23">
        <f t="shared" si="30"/>
        <v>3000</v>
      </c>
      <c r="H358" s="23">
        <f t="shared" si="30"/>
        <v>3000</v>
      </c>
      <c r="I358" s="60"/>
      <c r="J358" s="48"/>
    </row>
    <row r="359" spans="1:10" s="2" customFormat="1">
      <c r="A359" s="17" t="s">
        <v>36</v>
      </c>
      <c r="B359" s="20">
        <v>18</v>
      </c>
      <c r="C359" s="21">
        <v>1</v>
      </c>
      <c r="D359" s="21">
        <v>4</v>
      </c>
      <c r="E359" s="22" t="s">
        <v>195</v>
      </c>
      <c r="F359" s="20">
        <v>240</v>
      </c>
      <c r="G359" s="23">
        <v>3000</v>
      </c>
      <c r="H359" s="23">
        <v>3000</v>
      </c>
      <c r="I359" s="60"/>
      <c r="J359" s="48"/>
    </row>
    <row r="360" spans="1:10" s="9" customFormat="1" ht="26.4">
      <c r="A360" s="17" t="s">
        <v>106</v>
      </c>
      <c r="B360" s="20">
        <v>18</v>
      </c>
      <c r="C360" s="21">
        <v>1</v>
      </c>
      <c r="D360" s="21">
        <v>4</v>
      </c>
      <c r="E360" s="22" t="s">
        <v>196</v>
      </c>
      <c r="F360" s="20" t="s">
        <v>584</v>
      </c>
      <c r="G360" s="23">
        <f>G361</f>
        <v>3401.0000000000005</v>
      </c>
      <c r="H360" s="23">
        <f>H361</f>
        <v>3432.0000000000009</v>
      </c>
      <c r="I360" s="60"/>
      <c r="J360" s="48"/>
    </row>
    <row r="361" spans="1:10" s="2" customFormat="1" ht="39.6">
      <c r="A361" s="17" t="s">
        <v>510</v>
      </c>
      <c r="B361" s="20">
        <v>18</v>
      </c>
      <c r="C361" s="21">
        <v>1</v>
      </c>
      <c r="D361" s="21">
        <v>4</v>
      </c>
      <c r="E361" s="22" t="s">
        <v>509</v>
      </c>
      <c r="F361" s="20" t="s">
        <v>584</v>
      </c>
      <c r="G361" s="23">
        <f>G362</f>
        <v>3401.0000000000005</v>
      </c>
      <c r="H361" s="23">
        <f>H362</f>
        <v>3432.0000000000009</v>
      </c>
      <c r="I361" s="60"/>
      <c r="J361" s="48"/>
    </row>
    <row r="362" spans="1:10" s="9" customFormat="1" ht="13.95" customHeight="1">
      <c r="A362" s="41" t="s">
        <v>107</v>
      </c>
      <c r="B362" s="42">
        <v>18</v>
      </c>
      <c r="C362" s="43">
        <v>1</v>
      </c>
      <c r="D362" s="43">
        <v>4</v>
      </c>
      <c r="E362" s="44" t="s">
        <v>512</v>
      </c>
      <c r="F362" s="42" t="s">
        <v>584</v>
      </c>
      <c r="G362" s="45">
        <f>G363+G365+G367</f>
        <v>3401.0000000000005</v>
      </c>
      <c r="H362" s="45">
        <f>H363+H365+H367</f>
        <v>3432.0000000000009</v>
      </c>
      <c r="I362" s="61"/>
      <c r="J362" s="46"/>
    </row>
    <row r="363" spans="1:10" s="2" customFormat="1" ht="26.4">
      <c r="A363" s="17" t="s">
        <v>34</v>
      </c>
      <c r="B363" s="20">
        <v>18</v>
      </c>
      <c r="C363" s="21">
        <v>1</v>
      </c>
      <c r="D363" s="21">
        <v>4</v>
      </c>
      <c r="E363" s="22" t="s">
        <v>512</v>
      </c>
      <c r="F363" s="20" t="s">
        <v>33</v>
      </c>
      <c r="G363" s="23">
        <f>G364</f>
        <v>2775.1000000000004</v>
      </c>
      <c r="H363" s="23">
        <f>H364</f>
        <v>2775.1000000000004</v>
      </c>
      <c r="I363" s="60"/>
      <c r="J363" s="48"/>
    </row>
    <row r="364" spans="1:10" s="2" customFormat="1">
      <c r="A364" s="17" t="s">
        <v>38</v>
      </c>
      <c r="B364" s="20">
        <v>18</v>
      </c>
      <c r="C364" s="21">
        <v>1</v>
      </c>
      <c r="D364" s="21">
        <v>4</v>
      </c>
      <c r="E364" s="22" t="s">
        <v>512</v>
      </c>
      <c r="F364" s="20" t="s">
        <v>37</v>
      </c>
      <c r="G364" s="23">
        <f>2131.4+643.7</f>
        <v>2775.1000000000004</v>
      </c>
      <c r="H364" s="23">
        <f>2131.4+643.7</f>
        <v>2775.1000000000004</v>
      </c>
      <c r="I364" s="60"/>
      <c r="J364" s="48"/>
    </row>
    <row r="365" spans="1:10" s="2" customFormat="1">
      <c r="A365" s="17" t="s">
        <v>524</v>
      </c>
      <c r="B365" s="20">
        <v>18</v>
      </c>
      <c r="C365" s="21">
        <v>1</v>
      </c>
      <c r="D365" s="21">
        <v>4</v>
      </c>
      <c r="E365" s="22" t="s">
        <v>512</v>
      </c>
      <c r="F365" s="20" t="s">
        <v>20</v>
      </c>
      <c r="G365" s="23">
        <f>G366</f>
        <v>623.6</v>
      </c>
      <c r="H365" s="23">
        <f>H366</f>
        <v>654.60000000000014</v>
      </c>
      <c r="I365" s="60"/>
      <c r="J365" s="48"/>
    </row>
    <row r="366" spans="1:10" s="2" customFormat="1">
      <c r="A366" s="17" t="s">
        <v>36</v>
      </c>
      <c r="B366" s="20">
        <v>18</v>
      </c>
      <c r="C366" s="21">
        <v>1</v>
      </c>
      <c r="D366" s="21">
        <v>4</v>
      </c>
      <c r="E366" s="22" t="s">
        <v>512</v>
      </c>
      <c r="F366" s="20" t="s">
        <v>19</v>
      </c>
      <c r="G366" s="23">
        <f>117.7+2+47.7+77.1+25+100.6+20+170.4+30+33+0.1</f>
        <v>623.6</v>
      </c>
      <c r="H366" s="23">
        <f>117.9+2+47.7+77.1+25+100.6+20+170.3+30+64</f>
        <v>654.60000000000014</v>
      </c>
      <c r="I366" s="60"/>
      <c r="J366" s="48"/>
    </row>
    <row r="367" spans="1:10" s="2" customFormat="1">
      <c r="A367" s="17" t="s">
        <v>30</v>
      </c>
      <c r="B367" s="20">
        <v>18</v>
      </c>
      <c r="C367" s="21">
        <v>1</v>
      </c>
      <c r="D367" s="21">
        <v>4</v>
      </c>
      <c r="E367" s="22" t="s">
        <v>512</v>
      </c>
      <c r="F367" s="20" t="s">
        <v>4</v>
      </c>
      <c r="G367" s="23">
        <f>G368</f>
        <v>2.2999999999999998</v>
      </c>
      <c r="H367" s="23">
        <f>H368</f>
        <v>2.2999999999999998</v>
      </c>
      <c r="I367" s="60"/>
      <c r="J367" s="48"/>
    </row>
    <row r="368" spans="1:10" s="2" customFormat="1">
      <c r="A368" s="17" t="s">
        <v>29</v>
      </c>
      <c r="B368" s="20">
        <v>18</v>
      </c>
      <c r="C368" s="21">
        <v>1</v>
      </c>
      <c r="D368" s="21">
        <v>4</v>
      </c>
      <c r="E368" s="22" t="s">
        <v>512</v>
      </c>
      <c r="F368" s="20" t="s">
        <v>28</v>
      </c>
      <c r="G368" s="23">
        <v>2.2999999999999998</v>
      </c>
      <c r="H368" s="23">
        <v>2.2999999999999998</v>
      </c>
      <c r="I368" s="60"/>
      <c r="J368" s="48"/>
    </row>
    <row r="369" spans="1:10" s="9" customFormat="1" ht="26.4">
      <c r="A369" s="17" t="s">
        <v>23</v>
      </c>
      <c r="B369" s="20">
        <v>18</v>
      </c>
      <c r="C369" s="21">
        <v>1</v>
      </c>
      <c r="D369" s="21">
        <v>4</v>
      </c>
      <c r="E369" s="22" t="s">
        <v>199</v>
      </c>
      <c r="F369" s="20" t="s">
        <v>584</v>
      </c>
      <c r="G369" s="23">
        <f t="shared" ref="G369:H371" si="31">G370</f>
        <v>2844</v>
      </c>
      <c r="H369" s="23">
        <f t="shared" si="31"/>
        <v>2844</v>
      </c>
      <c r="I369" s="60"/>
      <c r="J369" s="48"/>
    </row>
    <row r="370" spans="1:10" s="2" customFormat="1">
      <c r="A370" s="17" t="s">
        <v>50</v>
      </c>
      <c r="B370" s="20">
        <v>18</v>
      </c>
      <c r="C370" s="21">
        <v>1</v>
      </c>
      <c r="D370" s="21">
        <v>4</v>
      </c>
      <c r="E370" s="22" t="s">
        <v>200</v>
      </c>
      <c r="F370" s="20" t="s">
        <v>584</v>
      </c>
      <c r="G370" s="23">
        <f t="shared" si="31"/>
        <v>2844</v>
      </c>
      <c r="H370" s="23">
        <f t="shared" si="31"/>
        <v>2844</v>
      </c>
      <c r="I370" s="60"/>
      <c r="J370" s="48"/>
    </row>
    <row r="371" spans="1:10" s="2" customFormat="1" ht="26.4">
      <c r="A371" s="17" t="s">
        <v>201</v>
      </c>
      <c r="B371" s="20">
        <v>18</v>
      </c>
      <c r="C371" s="21">
        <v>1</v>
      </c>
      <c r="D371" s="21">
        <v>4</v>
      </c>
      <c r="E371" s="22" t="s">
        <v>202</v>
      </c>
      <c r="F371" s="20" t="s">
        <v>584</v>
      </c>
      <c r="G371" s="23">
        <f t="shared" si="31"/>
        <v>2844</v>
      </c>
      <c r="H371" s="23">
        <f t="shared" si="31"/>
        <v>2844</v>
      </c>
      <c r="I371" s="60"/>
      <c r="J371" s="48"/>
    </row>
    <row r="372" spans="1:10" s="9" customFormat="1" ht="26.4">
      <c r="A372" s="41" t="s">
        <v>148</v>
      </c>
      <c r="B372" s="42">
        <v>18</v>
      </c>
      <c r="C372" s="43">
        <v>1</v>
      </c>
      <c r="D372" s="43">
        <v>4</v>
      </c>
      <c r="E372" s="44" t="s">
        <v>203</v>
      </c>
      <c r="F372" s="42" t="s">
        <v>584</v>
      </c>
      <c r="G372" s="45">
        <f>G373+G375</f>
        <v>2844</v>
      </c>
      <c r="H372" s="45">
        <f>H373+H375</f>
        <v>2844</v>
      </c>
      <c r="I372" s="61"/>
      <c r="J372" s="46"/>
    </row>
    <row r="373" spans="1:10" s="2" customFormat="1" ht="26.4">
      <c r="A373" s="17" t="s">
        <v>34</v>
      </c>
      <c r="B373" s="20">
        <v>18</v>
      </c>
      <c r="C373" s="21">
        <v>1</v>
      </c>
      <c r="D373" s="21">
        <v>4</v>
      </c>
      <c r="E373" s="22" t="s">
        <v>203</v>
      </c>
      <c r="F373" s="20" t="s">
        <v>33</v>
      </c>
      <c r="G373" s="23">
        <f>G374</f>
        <v>2485.4</v>
      </c>
      <c r="H373" s="23">
        <f>H374</f>
        <v>2485.4</v>
      </c>
      <c r="I373" s="60"/>
      <c r="J373" s="48"/>
    </row>
    <row r="374" spans="1:10" s="9" customFormat="1">
      <c r="A374" s="17" t="s">
        <v>38</v>
      </c>
      <c r="B374" s="20">
        <v>18</v>
      </c>
      <c r="C374" s="21">
        <v>1</v>
      </c>
      <c r="D374" s="21">
        <v>4</v>
      </c>
      <c r="E374" s="22" t="s">
        <v>203</v>
      </c>
      <c r="F374" s="20" t="s">
        <v>37</v>
      </c>
      <c r="G374" s="23">
        <v>2485.4</v>
      </c>
      <c r="H374" s="23">
        <v>2485.4</v>
      </c>
      <c r="I374" s="60"/>
      <c r="J374" s="48"/>
    </row>
    <row r="375" spans="1:10" s="2" customFormat="1">
      <c r="A375" s="17" t="s">
        <v>524</v>
      </c>
      <c r="B375" s="20">
        <v>18</v>
      </c>
      <c r="C375" s="21">
        <v>1</v>
      </c>
      <c r="D375" s="21">
        <v>4</v>
      </c>
      <c r="E375" s="22" t="s">
        <v>203</v>
      </c>
      <c r="F375" s="20" t="s">
        <v>20</v>
      </c>
      <c r="G375" s="23">
        <f>G376</f>
        <v>358.6</v>
      </c>
      <c r="H375" s="23">
        <f>H376</f>
        <v>358.6</v>
      </c>
      <c r="I375" s="60"/>
      <c r="J375" s="48"/>
    </row>
    <row r="376" spans="1:10" s="2" customFormat="1">
      <c r="A376" s="17" t="s">
        <v>36</v>
      </c>
      <c r="B376" s="20">
        <v>18</v>
      </c>
      <c r="C376" s="21">
        <v>1</v>
      </c>
      <c r="D376" s="21">
        <v>4</v>
      </c>
      <c r="E376" s="22" t="s">
        <v>203</v>
      </c>
      <c r="F376" s="20" t="s">
        <v>19</v>
      </c>
      <c r="G376" s="23">
        <v>358.6</v>
      </c>
      <c r="H376" s="23">
        <v>358.6</v>
      </c>
      <c r="I376" s="60"/>
      <c r="J376" s="48"/>
    </row>
    <row r="377" spans="1:10" s="2" customFormat="1">
      <c r="A377" s="17" t="s">
        <v>149</v>
      </c>
      <c r="B377" s="20">
        <v>18</v>
      </c>
      <c r="C377" s="21">
        <v>1</v>
      </c>
      <c r="D377" s="21">
        <v>4</v>
      </c>
      <c r="E377" s="22" t="s">
        <v>204</v>
      </c>
      <c r="F377" s="20" t="s">
        <v>584</v>
      </c>
      <c r="G377" s="23">
        <f t="shared" ref="G377:H381" si="32">G378</f>
        <v>120</v>
      </c>
      <c r="H377" s="23">
        <f t="shared" si="32"/>
        <v>120</v>
      </c>
      <c r="I377" s="60"/>
      <c r="J377" s="48"/>
    </row>
    <row r="378" spans="1:10" s="2" customFormat="1">
      <c r="A378" s="17" t="s">
        <v>150</v>
      </c>
      <c r="B378" s="20">
        <v>18</v>
      </c>
      <c r="C378" s="21">
        <v>1</v>
      </c>
      <c r="D378" s="21">
        <v>4</v>
      </c>
      <c r="E378" s="22" t="s">
        <v>205</v>
      </c>
      <c r="F378" s="20" t="s">
        <v>584</v>
      </c>
      <c r="G378" s="23">
        <f t="shared" si="32"/>
        <v>120</v>
      </c>
      <c r="H378" s="23">
        <f t="shared" si="32"/>
        <v>120</v>
      </c>
      <c r="I378" s="60"/>
      <c r="J378" s="48"/>
    </row>
    <row r="379" spans="1:10" s="2" customFormat="1" ht="26.4">
      <c r="A379" s="17" t="s">
        <v>516</v>
      </c>
      <c r="B379" s="20">
        <v>18</v>
      </c>
      <c r="C379" s="21">
        <v>1</v>
      </c>
      <c r="D379" s="21">
        <v>4</v>
      </c>
      <c r="E379" s="22" t="s">
        <v>523</v>
      </c>
      <c r="F379" s="20" t="s">
        <v>584</v>
      </c>
      <c r="G379" s="23">
        <f t="shared" si="32"/>
        <v>120</v>
      </c>
      <c r="H379" s="23">
        <f t="shared" si="32"/>
        <v>120</v>
      </c>
      <c r="I379" s="60"/>
      <c r="J379" s="48"/>
    </row>
    <row r="380" spans="1:10" s="9" customFormat="1">
      <c r="A380" s="41" t="s">
        <v>180</v>
      </c>
      <c r="B380" s="42">
        <v>18</v>
      </c>
      <c r="C380" s="43">
        <v>1</v>
      </c>
      <c r="D380" s="43">
        <v>4</v>
      </c>
      <c r="E380" s="44" t="s">
        <v>540</v>
      </c>
      <c r="F380" s="42" t="s">
        <v>584</v>
      </c>
      <c r="G380" s="45">
        <f t="shared" si="32"/>
        <v>120</v>
      </c>
      <c r="H380" s="45">
        <f t="shared" si="32"/>
        <v>120</v>
      </c>
      <c r="I380" s="61"/>
      <c r="J380" s="46"/>
    </row>
    <row r="381" spans="1:10" s="9" customFormat="1">
      <c r="A381" s="17" t="s">
        <v>524</v>
      </c>
      <c r="B381" s="20">
        <v>18</v>
      </c>
      <c r="C381" s="21">
        <v>1</v>
      </c>
      <c r="D381" s="21">
        <v>4</v>
      </c>
      <c r="E381" s="22" t="s">
        <v>540</v>
      </c>
      <c r="F381" s="20" t="s">
        <v>20</v>
      </c>
      <c r="G381" s="23">
        <f t="shared" si="32"/>
        <v>120</v>
      </c>
      <c r="H381" s="23">
        <f t="shared" si="32"/>
        <v>120</v>
      </c>
      <c r="I381" s="60"/>
      <c r="J381" s="48"/>
    </row>
    <row r="382" spans="1:10" s="2" customFormat="1">
      <c r="A382" s="17" t="s">
        <v>36</v>
      </c>
      <c r="B382" s="20">
        <v>18</v>
      </c>
      <c r="C382" s="21">
        <v>1</v>
      </c>
      <c r="D382" s="21">
        <v>4</v>
      </c>
      <c r="E382" s="22" t="s">
        <v>540</v>
      </c>
      <c r="F382" s="20" t="s">
        <v>19</v>
      </c>
      <c r="G382" s="23">
        <v>120</v>
      </c>
      <c r="H382" s="23">
        <v>120</v>
      </c>
      <c r="I382" s="60"/>
      <c r="J382" s="48"/>
    </row>
    <row r="383" spans="1:10" s="2" customFormat="1">
      <c r="A383" s="17" t="s">
        <v>47</v>
      </c>
      <c r="B383" s="20">
        <v>18</v>
      </c>
      <c r="C383" s="21">
        <v>1</v>
      </c>
      <c r="D383" s="21">
        <v>4</v>
      </c>
      <c r="E383" s="22" t="s">
        <v>206</v>
      </c>
      <c r="F383" s="20" t="s">
        <v>584</v>
      </c>
      <c r="G383" s="23">
        <f>G384+G389+G401+G408</f>
        <v>96604.199999999983</v>
      </c>
      <c r="H383" s="23">
        <f>H384+H389+H401+H408</f>
        <v>96612.199999999983</v>
      </c>
      <c r="I383" s="60"/>
      <c r="J383" s="48"/>
    </row>
    <row r="384" spans="1:10" s="2" customFormat="1" ht="13.95" customHeight="1">
      <c r="A384" s="17" t="s">
        <v>46</v>
      </c>
      <c r="B384" s="20">
        <v>18</v>
      </c>
      <c r="C384" s="21">
        <v>1</v>
      </c>
      <c r="D384" s="21">
        <v>4</v>
      </c>
      <c r="E384" s="22" t="s">
        <v>207</v>
      </c>
      <c r="F384" s="20" t="s">
        <v>584</v>
      </c>
      <c r="G384" s="23">
        <f t="shared" ref="G384:H387" si="33">G385</f>
        <v>500</v>
      </c>
      <c r="H384" s="23">
        <f t="shared" si="33"/>
        <v>500</v>
      </c>
      <c r="I384" s="60"/>
      <c r="J384" s="48"/>
    </row>
    <row r="385" spans="1:10" s="2" customFormat="1">
      <c r="A385" s="17" t="s">
        <v>208</v>
      </c>
      <c r="B385" s="20">
        <v>18</v>
      </c>
      <c r="C385" s="21">
        <v>1</v>
      </c>
      <c r="D385" s="21">
        <v>4</v>
      </c>
      <c r="E385" s="22" t="s">
        <v>209</v>
      </c>
      <c r="F385" s="20" t="s">
        <v>584</v>
      </c>
      <c r="G385" s="23">
        <f t="shared" si="33"/>
        <v>500</v>
      </c>
      <c r="H385" s="23">
        <f t="shared" si="33"/>
        <v>500</v>
      </c>
      <c r="I385" s="60"/>
      <c r="J385" s="48"/>
    </row>
    <row r="386" spans="1:10" s="9" customFormat="1">
      <c r="A386" s="41" t="s">
        <v>189</v>
      </c>
      <c r="B386" s="42">
        <v>18</v>
      </c>
      <c r="C386" s="43">
        <v>1</v>
      </c>
      <c r="D386" s="43">
        <v>4</v>
      </c>
      <c r="E386" s="44" t="s">
        <v>210</v>
      </c>
      <c r="F386" s="42" t="s">
        <v>584</v>
      </c>
      <c r="G386" s="45">
        <f t="shared" si="33"/>
        <v>500</v>
      </c>
      <c r="H386" s="45">
        <f t="shared" si="33"/>
        <v>500</v>
      </c>
      <c r="I386" s="61"/>
      <c r="J386" s="46"/>
    </row>
    <row r="387" spans="1:10" s="9" customFormat="1">
      <c r="A387" s="17" t="s">
        <v>524</v>
      </c>
      <c r="B387" s="20">
        <v>18</v>
      </c>
      <c r="C387" s="21">
        <v>1</v>
      </c>
      <c r="D387" s="21">
        <v>4</v>
      </c>
      <c r="E387" s="22" t="s">
        <v>210</v>
      </c>
      <c r="F387" s="20" t="s">
        <v>20</v>
      </c>
      <c r="G387" s="23">
        <f t="shared" si="33"/>
        <v>500</v>
      </c>
      <c r="H387" s="23">
        <f t="shared" si="33"/>
        <v>500</v>
      </c>
      <c r="I387" s="60"/>
      <c r="J387" s="48"/>
    </row>
    <row r="388" spans="1:10" s="2" customFormat="1">
      <c r="A388" s="17" t="s">
        <v>36</v>
      </c>
      <c r="B388" s="20">
        <v>18</v>
      </c>
      <c r="C388" s="21">
        <v>1</v>
      </c>
      <c r="D388" s="21">
        <v>4</v>
      </c>
      <c r="E388" s="22" t="s">
        <v>210</v>
      </c>
      <c r="F388" s="20" t="s">
        <v>19</v>
      </c>
      <c r="G388" s="23">
        <v>500</v>
      </c>
      <c r="H388" s="23">
        <v>500</v>
      </c>
      <c r="I388" s="60"/>
      <c r="J388" s="48"/>
    </row>
    <row r="389" spans="1:10" s="2" customFormat="1">
      <c r="A389" s="17" t="s">
        <v>151</v>
      </c>
      <c r="B389" s="20">
        <v>18</v>
      </c>
      <c r="C389" s="21">
        <v>1</v>
      </c>
      <c r="D389" s="21">
        <v>4</v>
      </c>
      <c r="E389" s="22" t="s">
        <v>211</v>
      </c>
      <c r="F389" s="20" t="s">
        <v>584</v>
      </c>
      <c r="G389" s="23">
        <f>G390</f>
        <v>6308.9</v>
      </c>
      <c r="H389" s="23">
        <f>H390</f>
        <v>6316.9</v>
      </c>
      <c r="I389" s="60"/>
      <c r="J389" s="48"/>
    </row>
    <row r="390" spans="1:10" s="2" customFormat="1" ht="13.95" customHeight="1">
      <c r="A390" s="17" t="s">
        <v>212</v>
      </c>
      <c r="B390" s="20">
        <v>18</v>
      </c>
      <c r="C390" s="21">
        <v>1</v>
      </c>
      <c r="D390" s="21">
        <v>4</v>
      </c>
      <c r="E390" s="22" t="s">
        <v>213</v>
      </c>
      <c r="F390" s="20" t="s">
        <v>584</v>
      </c>
      <c r="G390" s="23">
        <f>G391+G396</f>
        <v>6308.9</v>
      </c>
      <c r="H390" s="23">
        <f>H391+H396</f>
        <v>6316.9</v>
      </c>
      <c r="I390" s="60"/>
      <c r="J390" s="48"/>
    </row>
    <row r="391" spans="1:10" s="9" customFormat="1">
      <c r="A391" s="41" t="s">
        <v>39</v>
      </c>
      <c r="B391" s="42">
        <v>18</v>
      </c>
      <c r="C391" s="43">
        <v>1</v>
      </c>
      <c r="D391" s="43">
        <v>4</v>
      </c>
      <c r="E391" s="44" t="s">
        <v>214</v>
      </c>
      <c r="F391" s="42" t="s">
        <v>584</v>
      </c>
      <c r="G391" s="45">
        <f>G392+G394</f>
        <v>2445.9</v>
      </c>
      <c r="H391" s="45">
        <f>H392+H394</f>
        <v>2445.9</v>
      </c>
      <c r="I391" s="61"/>
      <c r="J391" s="46"/>
    </row>
    <row r="392" spans="1:10" s="2" customFormat="1" ht="26.4">
      <c r="A392" s="17" t="s">
        <v>34</v>
      </c>
      <c r="B392" s="20">
        <v>18</v>
      </c>
      <c r="C392" s="21">
        <v>1</v>
      </c>
      <c r="D392" s="21">
        <v>4</v>
      </c>
      <c r="E392" s="22" t="s">
        <v>214</v>
      </c>
      <c r="F392" s="20" t="s">
        <v>33</v>
      </c>
      <c r="G392" s="23">
        <f>G393</f>
        <v>845.9</v>
      </c>
      <c r="H392" s="23">
        <f>H393</f>
        <v>845.9</v>
      </c>
      <c r="I392" s="60"/>
      <c r="J392" s="48"/>
    </row>
    <row r="393" spans="1:10" s="2" customFormat="1">
      <c r="A393" s="17" t="s">
        <v>38</v>
      </c>
      <c r="B393" s="20">
        <v>18</v>
      </c>
      <c r="C393" s="21">
        <v>1</v>
      </c>
      <c r="D393" s="21">
        <v>4</v>
      </c>
      <c r="E393" s="22" t="s">
        <v>214</v>
      </c>
      <c r="F393" s="20" t="s">
        <v>37</v>
      </c>
      <c r="G393" s="23">
        <v>845.9</v>
      </c>
      <c r="H393" s="23">
        <v>845.9</v>
      </c>
      <c r="I393" s="60"/>
      <c r="J393" s="48"/>
    </row>
    <row r="394" spans="1:10" s="9" customFormat="1">
      <c r="A394" s="17" t="s">
        <v>524</v>
      </c>
      <c r="B394" s="20">
        <v>18</v>
      </c>
      <c r="C394" s="21">
        <v>1</v>
      </c>
      <c r="D394" s="21">
        <v>4</v>
      </c>
      <c r="E394" s="22" t="s">
        <v>214</v>
      </c>
      <c r="F394" s="20" t="s">
        <v>20</v>
      </c>
      <c r="G394" s="23">
        <f>G395</f>
        <v>1600</v>
      </c>
      <c r="H394" s="23">
        <f>H395</f>
        <v>1600</v>
      </c>
      <c r="I394" s="60"/>
      <c r="J394" s="48"/>
    </row>
    <row r="395" spans="1:10" s="2" customFormat="1">
      <c r="A395" s="17" t="s">
        <v>36</v>
      </c>
      <c r="B395" s="20">
        <v>18</v>
      </c>
      <c r="C395" s="21">
        <v>1</v>
      </c>
      <c r="D395" s="21">
        <v>4</v>
      </c>
      <c r="E395" s="22" t="s">
        <v>214</v>
      </c>
      <c r="F395" s="20" t="s">
        <v>19</v>
      </c>
      <c r="G395" s="23">
        <v>1600</v>
      </c>
      <c r="H395" s="23">
        <v>1600</v>
      </c>
      <c r="I395" s="60"/>
      <c r="J395" s="48"/>
    </row>
    <row r="396" spans="1:10" s="9" customFormat="1" ht="39.6">
      <c r="A396" s="41" t="s">
        <v>152</v>
      </c>
      <c r="B396" s="42">
        <v>18</v>
      </c>
      <c r="C396" s="43">
        <v>1</v>
      </c>
      <c r="D396" s="43">
        <v>4</v>
      </c>
      <c r="E396" s="44" t="s">
        <v>215</v>
      </c>
      <c r="F396" s="42" t="s">
        <v>584</v>
      </c>
      <c r="G396" s="45">
        <f>G397+G399</f>
        <v>3863</v>
      </c>
      <c r="H396" s="45">
        <f>H397+H399</f>
        <v>3871</v>
      </c>
      <c r="I396" s="61"/>
      <c r="J396" s="46"/>
    </row>
    <row r="397" spans="1:10" s="2" customFormat="1" ht="26.4">
      <c r="A397" s="17" t="s">
        <v>34</v>
      </c>
      <c r="B397" s="20">
        <v>18</v>
      </c>
      <c r="C397" s="21">
        <v>1</v>
      </c>
      <c r="D397" s="21">
        <v>4</v>
      </c>
      <c r="E397" s="22" t="s">
        <v>215</v>
      </c>
      <c r="F397" s="20" t="s">
        <v>33</v>
      </c>
      <c r="G397" s="23">
        <f>G398</f>
        <v>3455.8</v>
      </c>
      <c r="H397" s="23">
        <f>H398</f>
        <v>3463.8</v>
      </c>
      <c r="I397" s="60"/>
      <c r="J397" s="48"/>
    </row>
    <row r="398" spans="1:10" s="2" customFormat="1">
      <c r="A398" s="17" t="s">
        <v>38</v>
      </c>
      <c r="B398" s="20">
        <v>18</v>
      </c>
      <c r="C398" s="21">
        <v>1</v>
      </c>
      <c r="D398" s="21">
        <v>4</v>
      </c>
      <c r="E398" s="22" t="s">
        <v>215</v>
      </c>
      <c r="F398" s="20" t="s">
        <v>37</v>
      </c>
      <c r="G398" s="23">
        <f>2654.3+801.6-0.1</f>
        <v>3455.8</v>
      </c>
      <c r="H398" s="23">
        <f>2660.4+803.4</f>
        <v>3463.8</v>
      </c>
      <c r="I398" s="60"/>
      <c r="J398" s="48"/>
    </row>
    <row r="399" spans="1:10" s="2" customFormat="1">
      <c r="A399" s="17" t="s">
        <v>524</v>
      </c>
      <c r="B399" s="20">
        <v>18</v>
      </c>
      <c r="C399" s="21">
        <v>1</v>
      </c>
      <c r="D399" s="21">
        <v>4</v>
      </c>
      <c r="E399" s="22" t="s">
        <v>215</v>
      </c>
      <c r="F399" s="20" t="s">
        <v>20</v>
      </c>
      <c r="G399" s="23">
        <f>G400</f>
        <v>407.2</v>
      </c>
      <c r="H399" s="23">
        <f>H400</f>
        <v>407.2</v>
      </c>
      <c r="I399" s="60"/>
      <c r="J399" s="48"/>
    </row>
    <row r="400" spans="1:10" s="9" customFormat="1">
      <c r="A400" s="17"/>
      <c r="B400" s="20">
        <v>18</v>
      </c>
      <c r="C400" s="21">
        <v>1</v>
      </c>
      <c r="D400" s="21">
        <v>4</v>
      </c>
      <c r="E400" s="22" t="s">
        <v>215</v>
      </c>
      <c r="F400" s="20" t="s">
        <v>19</v>
      </c>
      <c r="G400" s="23">
        <f>407.2</f>
        <v>407.2</v>
      </c>
      <c r="H400" s="23">
        <v>407.2</v>
      </c>
      <c r="I400" s="60"/>
      <c r="J400" s="48"/>
    </row>
    <row r="401" spans="1:10" s="2" customFormat="1" ht="26.4">
      <c r="A401" s="17" t="s">
        <v>520</v>
      </c>
      <c r="B401" s="20">
        <v>18</v>
      </c>
      <c r="C401" s="21">
        <v>1</v>
      </c>
      <c r="D401" s="21">
        <v>4</v>
      </c>
      <c r="E401" s="22" t="s">
        <v>514</v>
      </c>
      <c r="F401" s="20" t="s">
        <v>584</v>
      </c>
      <c r="G401" s="23">
        <f>G402</f>
        <v>3274</v>
      </c>
      <c r="H401" s="23">
        <f>H402</f>
        <v>3274</v>
      </c>
      <c r="I401" s="60"/>
      <c r="J401" s="48"/>
    </row>
    <row r="402" spans="1:10" s="2" customFormat="1">
      <c r="A402" s="17" t="s">
        <v>515</v>
      </c>
      <c r="B402" s="20">
        <v>18</v>
      </c>
      <c r="C402" s="21">
        <v>1</v>
      </c>
      <c r="D402" s="21">
        <v>4</v>
      </c>
      <c r="E402" s="22" t="s">
        <v>519</v>
      </c>
      <c r="F402" s="20" t="s">
        <v>584</v>
      </c>
      <c r="G402" s="23">
        <f>G403</f>
        <v>3274</v>
      </c>
      <c r="H402" s="23">
        <f>H403</f>
        <v>3274</v>
      </c>
      <c r="I402" s="60"/>
      <c r="J402" s="48"/>
    </row>
    <row r="403" spans="1:10" s="9" customFormat="1" ht="47.25" customHeight="1">
      <c r="A403" s="41" t="s">
        <v>541</v>
      </c>
      <c r="B403" s="42">
        <v>18</v>
      </c>
      <c r="C403" s="43">
        <v>1</v>
      </c>
      <c r="D403" s="43">
        <v>4</v>
      </c>
      <c r="E403" s="44" t="s">
        <v>513</v>
      </c>
      <c r="F403" s="42" t="s">
        <v>584</v>
      </c>
      <c r="G403" s="45">
        <f>G404+G406</f>
        <v>3274</v>
      </c>
      <c r="H403" s="45">
        <f>H404+H406</f>
        <v>3274</v>
      </c>
      <c r="I403" s="61"/>
      <c r="J403" s="46"/>
    </row>
    <row r="404" spans="1:10" s="2" customFormat="1" ht="26.4">
      <c r="A404" s="17" t="s">
        <v>34</v>
      </c>
      <c r="B404" s="20">
        <v>18</v>
      </c>
      <c r="C404" s="21">
        <v>1</v>
      </c>
      <c r="D404" s="21">
        <v>4</v>
      </c>
      <c r="E404" s="22" t="s">
        <v>513</v>
      </c>
      <c r="F404" s="20" t="s">
        <v>33</v>
      </c>
      <c r="G404" s="23">
        <f>G405</f>
        <v>1471.2</v>
      </c>
      <c r="H404" s="23">
        <f>H405</f>
        <v>1471.2</v>
      </c>
      <c r="I404" s="60"/>
      <c r="J404" s="48"/>
    </row>
    <row r="405" spans="1:10" s="2" customFormat="1">
      <c r="A405" s="17" t="s">
        <v>38</v>
      </c>
      <c r="B405" s="20">
        <v>18</v>
      </c>
      <c r="C405" s="21">
        <v>1</v>
      </c>
      <c r="D405" s="21">
        <v>4</v>
      </c>
      <c r="E405" s="22" t="s">
        <v>513</v>
      </c>
      <c r="F405" s="20" t="s">
        <v>37</v>
      </c>
      <c r="G405" s="23">
        <v>1471.2</v>
      </c>
      <c r="H405" s="23">
        <v>1471.2</v>
      </c>
      <c r="I405" s="60"/>
      <c r="J405" s="48"/>
    </row>
    <row r="406" spans="1:10" s="9" customFormat="1">
      <c r="A406" s="17" t="s">
        <v>524</v>
      </c>
      <c r="B406" s="20">
        <v>18</v>
      </c>
      <c r="C406" s="21">
        <v>1</v>
      </c>
      <c r="D406" s="21">
        <v>4</v>
      </c>
      <c r="E406" s="22" t="s">
        <v>513</v>
      </c>
      <c r="F406" s="20" t="s">
        <v>20</v>
      </c>
      <c r="G406" s="23">
        <f>G407</f>
        <v>1802.8</v>
      </c>
      <c r="H406" s="23">
        <f>H407</f>
        <v>1802.8</v>
      </c>
      <c r="I406" s="60"/>
      <c r="J406" s="48"/>
    </row>
    <row r="407" spans="1:10" s="2" customFormat="1">
      <c r="A407" s="17" t="s">
        <v>36</v>
      </c>
      <c r="B407" s="20">
        <v>18</v>
      </c>
      <c r="C407" s="21">
        <v>1</v>
      </c>
      <c r="D407" s="21">
        <v>4</v>
      </c>
      <c r="E407" s="22" t="s">
        <v>513</v>
      </c>
      <c r="F407" s="20" t="s">
        <v>19</v>
      </c>
      <c r="G407" s="23">
        <f>165.8+39.2+362.8+635+600</f>
        <v>1802.8</v>
      </c>
      <c r="H407" s="23">
        <f>165.8+39.2+362.8+635+600</f>
        <v>1802.8</v>
      </c>
      <c r="I407" s="60"/>
      <c r="J407" s="48"/>
    </row>
    <row r="408" spans="1:10" s="2" customFormat="1">
      <c r="A408" s="17" t="s">
        <v>49</v>
      </c>
      <c r="B408" s="20">
        <v>18</v>
      </c>
      <c r="C408" s="21">
        <v>1</v>
      </c>
      <c r="D408" s="21">
        <v>4</v>
      </c>
      <c r="E408" s="22" t="s">
        <v>216</v>
      </c>
      <c r="F408" s="20" t="s">
        <v>584</v>
      </c>
      <c r="G408" s="23">
        <f>G409</f>
        <v>86521.299999999988</v>
      </c>
      <c r="H408" s="23">
        <f>H409</f>
        <v>86521.299999999988</v>
      </c>
      <c r="I408" s="60"/>
      <c r="J408" s="48"/>
    </row>
    <row r="409" spans="1:10" s="9" customFormat="1">
      <c r="A409" s="17" t="s">
        <v>525</v>
      </c>
      <c r="B409" s="20">
        <v>18</v>
      </c>
      <c r="C409" s="21">
        <v>1</v>
      </c>
      <c r="D409" s="21">
        <v>4</v>
      </c>
      <c r="E409" s="22" t="s">
        <v>217</v>
      </c>
      <c r="F409" s="20" t="s">
        <v>584</v>
      </c>
      <c r="G409" s="23">
        <f>G410</f>
        <v>86521.299999999988</v>
      </c>
      <c r="H409" s="23">
        <f>H410</f>
        <v>86521.299999999988</v>
      </c>
      <c r="I409" s="60"/>
      <c r="J409" s="48"/>
    </row>
    <row r="410" spans="1:10" s="9" customFormat="1">
      <c r="A410" s="41" t="s">
        <v>39</v>
      </c>
      <c r="B410" s="42">
        <v>18</v>
      </c>
      <c r="C410" s="43">
        <v>1</v>
      </c>
      <c r="D410" s="43">
        <v>4</v>
      </c>
      <c r="E410" s="44" t="s">
        <v>218</v>
      </c>
      <c r="F410" s="42" t="s">
        <v>584</v>
      </c>
      <c r="G410" s="45">
        <f>G411+G413+G415</f>
        <v>86521.299999999988</v>
      </c>
      <c r="H410" s="45">
        <f>H411+H413+H415</f>
        <v>86521.299999999988</v>
      </c>
      <c r="I410" s="61"/>
      <c r="J410" s="46"/>
    </row>
    <row r="411" spans="1:10" s="2" customFormat="1" ht="26.4">
      <c r="A411" s="17" t="s">
        <v>34</v>
      </c>
      <c r="B411" s="20">
        <v>18</v>
      </c>
      <c r="C411" s="21">
        <v>1</v>
      </c>
      <c r="D411" s="21">
        <v>4</v>
      </c>
      <c r="E411" s="22" t="s">
        <v>218</v>
      </c>
      <c r="F411" s="20" t="s">
        <v>33</v>
      </c>
      <c r="G411" s="23">
        <f>G412</f>
        <v>66112.7</v>
      </c>
      <c r="H411" s="23">
        <f>H412</f>
        <v>66112.7</v>
      </c>
      <c r="I411" s="60"/>
      <c r="J411" s="48"/>
    </row>
    <row r="412" spans="1:10" s="2" customFormat="1">
      <c r="A412" s="17" t="s">
        <v>38</v>
      </c>
      <c r="B412" s="20">
        <v>18</v>
      </c>
      <c r="C412" s="21">
        <v>1</v>
      </c>
      <c r="D412" s="21">
        <v>4</v>
      </c>
      <c r="E412" s="22" t="s">
        <v>218</v>
      </c>
      <c r="F412" s="20" t="s">
        <v>37</v>
      </c>
      <c r="G412" s="23">
        <v>66112.7</v>
      </c>
      <c r="H412" s="23">
        <v>66112.7</v>
      </c>
      <c r="I412" s="60"/>
      <c r="J412" s="48"/>
    </row>
    <row r="413" spans="1:10" s="2" customFormat="1">
      <c r="A413" s="17" t="s">
        <v>524</v>
      </c>
      <c r="B413" s="20">
        <v>18</v>
      </c>
      <c r="C413" s="21">
        <v>1</v>
      </c>
      <c r="D413" s="21">
        <v>4</v>
      </c>
      <c r="E413" s="22" t="s">
        <v>218</v>
      </c>
      <c r="F413" s="20" t="s">
        <v>20</v>
      </c>
      <c r="G413" s="23">
        <f>G414</f>
        <v>17888.699999999997</v>
      </c>
      <c r="H413" s="23">
        <f>H414</f>
        <v>17888.699999999997</v>
      </c>
      <c r="I413" s="60"/>
      <c r="J413" s="48"/>
    </row>
    <row r="414" spans="1:10" s="2" customFormat="1">
      <c r="A414" s="17" t="s">
        <v>36</v>
      </c>
      <c r="B414" s="20">
        <v>18</v>
      </c>
      <c r="C414" s="21">
        <v>1</v>
      </c>
      <c r="D414" s="21">
        <v>4</v>
      </c>
      <c r="E414" s="22" t="s">
        <v>218</v>
      </c>
      <c r="F414" s="20" t="s">
        <v>19</v>
      </c>
      <c r="G414" s="23">
        <f>20408.6-2519.9</f>
        <v>17888.699999999997</v>
      </c>
      <c r="H414" s="23">
        <f>20408.6-2519.9</f>
        <v>17888.699999999997</v>
      </c>
      <c r="I414" s="60"/>
      <c r="J414" s="48"/>
    </row>
    <row r="415" spans="1:10" s="2" customFormat="1">
      <c r="A415" s="17" t="s">
        <v>30</v>
      </c>
      <c r="B415" s="20">
        <v>18</v>
      </c>
      <c r="C415" s="21">
        <v>1</v>
      </c>
      <c r="D415" s="21">
        <v>4</v>
      </c>
      <c r="E415" s="22" t="s">
        <v>218</v>
      </c>
      <c r="F415" s="20" t="s">
        <v>4</v>
      </c>
      <c r="G415" s="23">
        <f>G416</f>
        <v>2519.9</v>
      </c>
      <c r="H415" s="23">
        <f>H416</f>
        <v>2519.9</v>
      </c>
      <c r="I415" s="60"/>
      <c r="J415" s="48"/>
    </row>
    <row r="416" spans="1:10" s="2" customFormat="1">
      <c r="A416" s="17" t="s">
        <v>29</v>
      </c>
      <c r="B416" s="20">
        <v>18</v>
      </c>
      <c r="C416" s="21">
        <v>1</v>
      </c>
      <c r="D416" s="21">
        <v>4</v>
      </c>
      <c r="E416" s="22" t="s">
        <v>218</v>
      </c>
      <c r="F416" s="20" t="s">
        <v>28</v>
      </c>
      <c r="G416" s="23">
        <v>2519.9</v>
      </c>
      <c r="H416" s="23">
        <v>2519.9</v>
      </c>
      <c r="I416" s="60"/>
      <c r="J416" s="48"/>
    </row>
    <row r="417" spans="1:10" s="2" customFormat="1">
      <c r="A417" s="17" t="s">
        <v>58</v>
      </c>
      <c r="B417" s="20">
        <v>18</v>
      </c>
      <c r="C417" s="21">
        <v>1</v>
      </c>
      <c r="D417" s="21">
        <v>4</v>
      </c>
      <c r="E417" s="22" t="s">
        <v>229</v>
      </c>
      <c r="F417" s="20" t="s">
        <v>584</v>
      </c>
      <c r="G417" s="23">
        <f t="shared" ref="G417:H419" si="34">G418</f>
        <v>480</v>
      </c>
      <c r="H417" s="23">
        <f t="shared" si="34"/>
        <v>480</v>
      </c>
      <c r="I417" s="60"/>
      <c r="J417" s="48"/>
    </row>
    <row r="418" spans="1:10" s="9" customFormat="1">
      <c r="A418" s="17" t="s">
        <v>159</v>
      </c>
      <c r="B418" s="20">
        <v>18</v>
      </c>
      <c r="C418" s="21">
        <v>1</v>
      </c>
      <c r="D418" s="21">
        <v>4</v>
      </c>
      <c r="E418" s="22" t="s">
        <v>263</v>
      </c>
      <c r="F418" s="20" t="s">
        <v>584</v>
      </c>
      <c r="G418" s="23">
        <f t="shared" si="34"/>
        <v>480</v>
      </c>
      <c r="H418" s="23">
        <f t="shared" si="34"/>
        <v>480</v>
      </c>
      <c r="I418" s="60"/>
      <c r="J418" s="48"/>
    </row>
    <row r="419" spans="1:10" s="2" customFormat="1" ht="26.4">
      <c r="A419" s="17" t="s">
        <v>268</v>
      </c>
      <c r="B419" s="20">
        <v>18</v>
      </c>
      <c r="C419" s="21">
        <v>1</v>
      </c>
      <c r="D419" s="21">
        <v>4</v>
      </c>
      <c r="E419" s="22" t="s">
        <v>269</v>
      </c>
      <c r="F419" s="20" t="s">
        <v>584</v>
      </c>
      <c r="G419" s="23">
        <f t="shared" si="34"/>
        <v>480</v>
      </c>
      <c r="H419" s="23">
        <f t="shared" si="34"/>
        <v>480</v>
      </c>
      <c r="I419" s="60"/>
      <c r="J419" s="48"/>
    </row>
    <row r="420" spans="1:10" s="9" customFormat="1" ht="43.5" customHeight="1">
      <c r="A420" s="41" t="s">
        <v>610</v>
      </c>
      <c r="B420" s="42">
        <v>18</v>
      </c>
      <c r="C420" s="21">
        <v>1</v>
      </c>
      <c r="D420" s="21">
        <v>4</v>
      </c>
      <c r="E420" s="44" t="s">
        <v>270</v>
      </c>
      <c r="F420" s="42" t="s">
        <v>584</v>
      </c>
      <c r="G420" s="45">
        <f>G421</f>
        <v>480</v>
      </c>
      <c r="H420" s="45">
        <f>H421</f>
        <v>480</v>
      </c>
      <c r="I420" s="61"/>
      <c r="J420" s="46"/>
    </row>
    <row r="421" spans="1:10" s="2" customFormat="1">
      <c r="A421" s="17" t="s">
        <v>524</v>
      </c>
      <c r="B421" s="20">
        <v>18</v>
      </c>
      <c r="C421" s="21">
        <v>1</v>
      </c>
      <c r="D421" s="21">
        <v>4</v>
      </c>
      <c r="E421" s="22" t="s">
        <v>270</v>
      </c>
      <c r="F421" s="20" t="s">
        <v>20</v>
      </c>
      <c r="G421" s="23">
        <f>G422</f>
        <v>480</v>
      </c>
      <c r="H421" s="23">
        <f>H422</f>
        <v>480</v>
      </c>
      <c r="I421" s="60"/>
      <c r="J421" s="48"/>
    </row>
    <row r="422" spans="1:10" s="2" customFormat="1">
      <c r="A422" s="17" t="s">
        <v>36</v>
      </c>
      <c r="B422" s="20">
        <v>18</v>
      </c>
      <c r="C422" s="21">
        <v>1</v>
      </c>
      <c r="D422" s="21">
        <v>4</v>
      </c>
      <c r="E422" s="22" t="s">
        <v>270</v>
      </c>
      <c r="F422" s="20" t="s">
        <v>19</v>
      </c>
      <c r="G422" s="23">
        <v>480</v>
      </c>
      <c r="H422" s="23">
        <v>480</v>
      </c>
      <c r="I422" s="60"/>
      <c r="J422" s="48"/>
    </row>
    <row r="423" spans="1:10" s="2" customFormat="1" ht="26.4">
      <c r="A423" s="17" t="s">
        <v>219</v>
      </c>
      <c r="B423" s="20">
        <v>18</v>
      </c>
      <c r="C423" s="21">
        <v>1</v>
      </c>
      <c r="D423" s="21">
        <v>4</v>
      </c>
      <c r="E423" s="22" t="s">
        <v>220</v>
      </c>
      <c r="F423" s="20" t="s">
        <v>584</v>
      </c>
      <c r="G423" s="23">
        <f t="shared" ref="G423:H426" si="35">G424</f>
        <v>50</v>
      </c>
      <c r="H423" s="23">
        <f t="shared" si="35"/>
        <v>50</v>
      </c>
      <c r="I423" s="60"/>
      <c r="J423" s="48"/>
    </row>
    <row r="424" spans="1:10" s="2" customFormat="1">
      <c r="A424" s="17" t="s">
        <v>221</v>
      </c>
      <c r="B424" s="20">
        <v>18</v>
      </c>
      <c r="C424" s="21">
        <v>1</v>
      </c>
      <c r="D424" s="21">
        <v>4</v>
      </c>
      <c r="E424" s="22" t="s">
        <v>579</v>
      </c>
      <c r="F424" s="20" t="s">
        <v>584</v>
      </c>
      <c r="G424" s="23">
        <f t="shared" si="35"/>
        <v>50</v>
      </c>
      <c r="H424" s="23">
        <f t="shared" si="35"/>
        <v>50</v>
      </c>
      <c r="I424" s="60"/>
      <c r="J424" s="48"/>
    </row>
    <row r="425" spans="1:10" s="9" customFormat="1">
      <c r="A425" s="41" t="s">
        <v>222</v>
      </c>
      <c r="B425" s="42">
        <v>18</v>
      </c>
      <c r="C425" s="43">
        <v>1</v>
      </c>
      <c r="D425" s="43">
        <v>4</v>
      </c>
      <c r="E425" s="44" t="s">
        <v>580</v>
      </c>
      <c r="F425" s="42" t="s">
        <v>584</v>
      </c>
      <c r="G425" s="45">
        <f t="shared" si="35"/>
        <v>50</v>
      </c>
      <c r="H425" s="45">
        <f t="shared" si="35"/>
        <v>50</v>
      </c>
      <c r="I425" s="61"/>
      <c r="J425" s="46"/>
    </row>
    <row r="426" spans="1:10" s="2" customFormat="1">
      <c r="A426" s="17" t="s">
        <v>524</v>
      </c>
      <c r="B426" s="20">
        <v>18</v>
      </c>
      <c r="C426" s="21">
        <v>1</v>
      </c>
      <c r="D426" s="21">
        <v>4</v>
      </c>
      <c r="E426" s="22" t="s">
        <v>580</v>
      </c>
      <c r="F426" s="20" t="s">
        <v>20</v>
      </c>
      <c r="G426" s="23">
        <f t="shared" si="35"/>
        <v>50</v>
      </c>
      <c r="H426" s="23">
        <f t="shared" si="35"/>
        <v>50</v>
      </c>
      <c r="I426" s="60"/>
      <c r="J426" s="48"/>
    </row>
    <row r="427" spans="1:10" s="9" customFormat="1">
      <c r="A427" s="17" t="s">
        <v>36</v>
      </c>
      <c r="B427" s="20">
        <v>18</v>
      </c>
      <c r="C427" s="21">
        <v>1</v>
      </c>
      <c r="D427" s="21">
        <v>4</v>
      </c>
      <c r="E427" s="22" t="s">
        <v>580</v>
      </c>
      <c r="F427" s="20" t="s">
        <v>19</v>
      </c>
      <c r="G427" s="23">
        <v>50</v>
      </c>
      <c r="H427" s="23">
        <v>50</v>
      </c>
      <c r="I427" s="60"/>
      <c r="J427" s="48"/>
    </row>
    <row r="428" spans="1:10" s="2" customFormat="1">
      <c r="A428" s="36" t="s">
        <v>89</v>
      </c>
      <c r="B428" s="37">
        <v>18</v>
      </c>
      <c r="C428" s="38">
        <v>1</v>
      </c>
      <c r="D428" s="38">
        <v>13</v>
      </c>
      <c r="E428" s="39" t="s">
        <v>584</v>
      </c>
      <c r="F428" s="37" t="s">
        <v>584</v>
      </c>
      <c r="G428" s="40">
        <f>G429+G435+G444+G453+G493</f>
        <v>98877.8</v>
      </c>
      <c r="H428" s="40">
        <f>H429+H435+H444+H453+H493</f>
        <v>98877.8</v>
      </c>
      <c r="I428" s="60"/>
      <c r="J428" s="48"/>
    </row>
    <row r="429" spans="1:10" s="82" customFormat="1">
      <c r="A429" s="17" t="s">
        <v>587</v>
      </c>
      <c r="B429" s="20">
        <v>18</v>
      </c>
      <c r="C429" s="21">
        <v>1</v>
      </c>
      <c r="D429" s="21">
        <v>13</v>
      </c>
      <c r="E429" s="69" t="s">
        <v>469</v>
      </c>
      <c r="F429" s="76"/>
      <c r="G429" s="81">
        <f t="shared" ref="G429:H433" si="36">G430</f>
        <v>2500</v>
      </c>
      <c r="H429" s="81">
        <f t="shared" si="36"/>
        <v>2500</v>
      </c>
      <c r="I429" s="71"/>
      <c r="J429" s="55"/>
    </row>
    <row r="430" spans="1:10" s="82" customFormat="1" ht="32.25" customHeight="1">
      <c r="A430" s="75" t="s">
        <v>663</v>
      </c>
      <c r="B430" s="20">
        <v>18</v>
      </c>
      <c r="C430" s="21">
        <v>1</v>
      </c>
      <c r="D430" s="21">
        <v>13</v>
      </c>
      <c r="E430" s="69" t="s">
        <v>660</v>
      </c>
      <c r="F430" s="76"/>
      <c r="G430" s="81">
        <f t="shared" si="36"/>
        <v>2500</v>
      </c>
      <c r="H430" s="81">
        <f t="shared" si="36"/>
        <v>2500</v>
      </c>
      <c r="I430" s="71"/>
      <c r="J430" s="55"/>
    </row>
    <row r="431" spans="1:10" s="82" customFormat="1" ht="26.4">
      <c r="A431" s="75" t="s">
        <v>664</v>
      </c>
      <c r="B431" s="20">
        <v>18</v>
      </c>
      <c r="C431" s="21">
        <v>1</v>
      </c>
      <c r="D431" s="21">
        <v>13</v>
      </c>
      <c r="E431" s="69" t="s">
        <v>661</v>
      </c>
      <c r="F431" s="76"/>
      <c r="G431" s="81">
        <f t="shared" si="36"/>
        <v>2500</v>
      </c>
      <c r="H431" s="81">
        <f t="shared" si="36"/>
        <v>2500</v>
      </c>
      <c r="I431" s="71"/>
      <c r="J431" s="55"/>
    </row>
    <row r="432" spans="1:10" s="87" customFormat="1" ht="26.4">
      <c r="A432" s="78" t="s">
        <v>665</v>
      </c>
      <c r="B432" s="42">
        <v>18</v>
      </c>
      <c r="C432" s="43">
        <v>1</v>
      </c>
      <c r="D432" s="43">
        <v>13</v>
      </c>
      <c r="E432" s="70" t="s">
        <v>662</v>
      </c>
      <c r="F432" s="79"/>
      <c r="G432" s="84">
        <f t="shared" si="36"/>
        <v>2500</v>
      </c>
      <c r="H432" s="84">
        <f t="shared" si="36"/>
        <v>2500</v>
      </c>
      <c r="I432" s="85"/>
      <c r="J432" s="86"/>
    </row>
    <row r="433" spans="1:10" s="82" customFormat="1">
      <c r="A433" s="75" t="s">
        <v>85</v>
      </c>
      <c r="B433" s="20">
        <v>18</v>
      </c>
      <c r="C433" s="21">
        <v>1</v>
      </c>
      <c r="D433" s="21">
        <v>13</v>
      </c>
      <c r="E433" s="69" t="s">
        <v>662</v>
      </c>
      <c r="F433" s="76">
        <v>400</v>
      </c>
      <c r="G433" s="81">
        <f t="shared" si="36"/>
        <v>2500</v>
      </c>
      <c r="H433" s="81">
        <f t="shared" si="36"/>
        <v>2500</v>
      </c>
      <c r="I433" s="71"/>
      <c r="J433" s="55"/>
    </row>
    <row r="434" spans="1:10" s="82" customFormat="1">
      <c r="A434" s="75" t="s">
        <v>83</v>
      </c>
      <c r="B434" s="20">
        <v>18</v>
      </c>
      <c r="C434" s="21">
        <v>1</v>
      </c>
      <c r="D434" s="21">
        <v>13</v>
      </c>
      <c r="E434" s="69" t="s">
        <v>662</v>
      </c>
      <c r="F434" s="76">
        <v>410</v>
      </c>
      <c r="G434" s="81">
        <v>2500</v>
      </c>
      <c r="H434" s="81">
        <v>2500</v>
      </c>
      <c r="I434" s="71"/>
      <c r="J434" s="55"/>
    </row>
    <row r="435" spans="1:10" s="2" customFormat="1" ht="20.25" customHeight="1">
      <c r="A435" s="17" t="s">
        <v>44</v>
      </c>
      <c r="B435" s="20">
        <v>18</v>
      </c>
      <c r="C435" s="21">
        <v>1</v>
      </c>
      <c r="D435" s="21">
        <v>13</v>
      </c>
      <c r="E435" s="22" t="s">
        <v>191</v>
      </c>
      <c r="F435" s="20" t="s">
        <v>584</v>
      </c>
      <c r="G435" s="23">
        <f t="shared" ref="G435:H439" si="37">G436</f>
        <v>1000</v>
      </c>
      <c r="H435" s="23">
        <f t="shared" si="37"/>
        <v>1000</v>
      </c>
      <c r="I435" s="60"/>
      <c r="J435" s="48"/>
    </row>
    <row r="436" spans="1:10" s="2" customFormat="1">
      <c r="A436" s="17" t="s">
        <v>65</v>
      </c>
      <c r="B436" s="20">
        <v>18</v>
      </c>
      <c r="C436" s="21">
        <v>1</v>
      </c>
      <c r="D436" s="21">
        <v>13</v>
      </c>
      <c r="E436" s="22" t="s">
        <v>192</v>
      </c>
      <c r="F436" s="20" t="s">
        <v>584</v>
      </c>
      <c r="G436" s="23">
        <f t="shared" si="37"/>
        <v>1000</v>
      </c>
      <c r="H436" s="23">
        <f t="shared" si="37"/>
        <v>1000</v>
      </c>
      <c r="I436" s="60"/>
      <c r="J436" s="48"/>
    </row>
    <row r="437" spans="1:10" s="2" customFormat="1" ht="29.25" customHeight="1">
      <c r="A437" s="17" t="s">
        <v>193</v>
      </c>
      <c r="B437" s="20">
        <v>18</v>
      </c>
      <c r="C437" s="21">
        <v>1</v>
      </c>
      <c r="D437" s="21">
        <v>13</v>
      </c>
      <c r="E437" s="22" t="s">
        <v>194</v>
      </c>
      <c r="F437" s="20" t="s">
        <v>584</v>
      </c>
      <c r="G437" s="23">
        <f>G438+G441</f>
        <v>1000</v>
      </c>
      <c r="H437" s="23">
        <f>H438+H441</f>
        <v>1000</v>
      </c>
      <c r="I437" s="60"/>
      <c r="J437" s="48"/>
    </row>
    <row r="438" spans="1:10" s="9" customFormat="1">
      <c r="A438" s="41" t="s">
        <v>495</v>
      </c>
      <c r="B438" s="42">
        <v>18</v>
      </c>
      <c r="C438" s="43">
        <v>1</v>
      </c>
      <c r="D438" s="43">
        <v>13</v>
      </c>
      <c r="E438" s="44" t="s">
        <v>395</v>
      </c>
      <c r="F438" s="42" t="s">
        <v>584</v>
      </c>
      <c r="G438" s="45">
        <f t="shared" si="37"/>
        <v>500</v>
      </c>
      <c r="H438" s="45">
        <f t="shared" si="37"/>
        <v>500</v>
      </c>
      <c r="I438" s="61"/>
      <c r="J438" s="46"/>
    </row>
    <row r="439" spans="1:10" s="2" customFormat="1">
      <c r="A439" s="17" t="s">
        <v>524</v>
      </c>
      <c r="B439" s="20">
        <v>18</v>
      </c>
      <c r="C439" s="21">
        <v>1</v>
      </c>
      <c r="D439" s="21">
        <v>13</v>
      </c>
      <c r="E439" s="22" t="s">
        <v>395</v>
      </c>
      <c r="F439" s="20" t="s">
        <v>20</v>
      </c>
      <c r="G439" s="23">
        <f t="shared" si="37"/>
        <v>500</v>
      </c>
      <c r="H439" s="23">
        <f t="shared" si="37"/>
        <v>500</v>
      </c>
      <c r="I439" s="60"/>
      <c r="J439" s="48"/>
    </row>
    <row r="440" spans="1:10" s="2" customFormat="1">
      <c r="A440" s="17" t="s">
        <v>36</v>
      </c>
      <c r="B440" s="20">
        <v>18</v>
      </c>
      <c r="C440" s="21">
        <v>1</v>
      </c>
      <c r="D440" s="21">
        <v>13</v>
      </c>
      <c r="E440" s="22" t="s">
        <v>395</v>
      </c>
      <c r="F440" s="20" t="s">
        <v>19</v>
      </c>
      <c r="G440" s="23">
        <v>500</v>
      </c>
      <c r="H440" s="23">
        <v>500</v>
      </c>
      <c r="I440" s="60"/>
      <c r="J440" s="48"/>
    </row>
    <row r="441" spans="1:10" s="9" customFormat="1">
      <c r="A441" s="41" t="s">
        <v>712</v>
      </c>
      <c r="B441" s="42">
        <v>18</v>
      </c>
      <c r="C441" s="43">
        <v>1</v>
      </c>
      <c r="D441" s="43">
        <v>13</v>
      </c>
      <c r="E441" s="44" t="s">
        <v>711</v>
      </c>
      <c r="F441" s="42"/>
      <c r="G441" s="45">
        <f>G442</f>
        <v>500</v>
      </c>
      <c r="H441" s="45">
        <f>H442</f>
        <v>500</v>
      </c>
      <c r="I441" s="61"/>
      <c r="J441" s="46"/>
    </row>
    <row r="442" spans="1:10" s="2" customFormat="1">
      <c r="A442" s="17" t="s">
        <v>524</v>
      </c>
      <c r="B442" s="20">
        <v>18</v>
      </c>
      <c r="C442" s="21">
        <v>1</v>
      </c>
      <c r="D442" s="21">
        <v>13</v>
      </c>
      <c r="E442" s="22" t="s">
        <v>711</v>
      </c>
      <c r="F442" s="20">
        <v>200</v>
      </c>
      <c r="G442" s="23">
        <f>G443</f>
        <v>500</v>
      </c>
      <c r="H442" s="23">
        <f>H443</f>
        <v>500</v>
      </c>
      <c r="I442" s="60"/>
      <c r="J442" s="48"/>
    </row>
    <row r="443" spans="1:10" s="2" customFormat="1">
      <c r="A443" s="17" t="s">
        <v>36</v>
      </c>
      <c r="B443" s="20">
        <v>18</v>
      </c>
      <c r="C443" s="21">
        <v>1</v>
      </c>
      <c r="D443" s="21">
        <v>13</v>
      </c>
      <c r="E443" s="22" t="s">
        <v>711</v>
      </c>
      <c r="F443" s="20">
        <v>240</v>
      </c>
      <c r="G443" s="23">
        <v>500</v>
      </c>
      <c r="H443" s="23">
        <v>500</v>
      </c>
      <c r="I443" s="60"/>
      <c r="J443" s="48"/>
    </row>
    <row r="444" spans="1:10" s="9" customFormat="1">
      <c r="A444" s="17" t="s">
        <v>163</v>
      </c>
      <c r="B444" s="20">
        <v>18</v>
      </c>
      <c r="C444" s="21">
        <v>1</v>
      </c>
      <c r="D444" s="21">
        <v>13</v>
      </c>
      <c r="E444" s="22" t="s">
        <v>235</v>
      </c>
      <c r="F444" s="20" t="s">
        <v>584</v>
      </c>
      <c r="G444" s="23">
        <f>G445</f>
        <v>4085</v>
      </c>
      <c r="H444" s="23">
        <f>H445</f>
        <v>4085</v>
      </c>
      <c r="I444" s="60"/>
      <c r="J444" s="48"/>
    </row>
    <row r="445" spans="1:10" s="2" customFormat="1">
      <c r="A445" s="17" t="s">
        <v>236</v>
      </c>
      <c r="B445" s="20">
        <v>18</v>
      </c>
      <c r="C445" s="21">
        <v>1</v>
      </c>
      <c r="D445" s="21">
        <v>13</v>
      </c>
      <c r="E445" s="22" t="s">
        <v>237</v>
      </c>
      <c r="F445" s="20" t="s">
        <v>584</v>
      </c>
      <c r="G445" s="23">
        <f>G446</f>
        <v>4085</v>
      </c>
      <c r="H445" s="23">
        <f>H446</f>
        <v>4085</v>
      </c>
      <c r="I445" s="60"/>
      <c r="J445" s="48"/>
    </row>
    <row r="446" spans="1:10" s="2" customFormat="1">
      <c r="A446" s="75" t="s">
        <v>984</v>
      </c>
      <c r="B446" s="20">
        <v>18</v>
      </c>
      <c r="C446" s="21">
        <v>1</v>
      </c>
      <c r="D446" s="21">
        <v>13</v>
      </c>
      <c r="E446" s="22" t="s">
        <v>238</v>
      </c>
      <c r="F446" s="20" t="s">
        <v>584</v>
      </c>
      <c r="G446" s="23">
        <f>G447+G450</f>
        <v>4085</v>
      </c>
      <c r="H446" s="23">
        <f>H447+H450</f>
        <v>4085</v>
      </c>
      <c r="I446" s="60"/>
      <c r="J446" s="48"/>
    </row>
    <row r="447" spans="1:10" s="9" customFormat="1">
      <c r="A447" s="41" t="s">
        <v>503</v>
      </c>
      <c r="B447" s="42">
        <v>18</v>
      </c>
      <c r="C447" s="43">
        <v>1</v>
      </c>
      <c r="D447" s="43">
        <v>13</v>
      </c>
      <c r="E447" s="44" t="s">
        <v>239</v>
      </c>
      <c r="F447" s="42" t="s">
        <v>584</v>
      </c>
      <c r="G447" s="45">
        <f>G448</f>
        <v>3485</v>
      </c>
      <c r="H447" s="45">
        <f>H448</f>
        <v>3485</v>
      </c>
      <c r="I447" s="61"/>
      <c r="J447" s="46"/>
    </row>
    <row r="448" spans="1:10" s="2" customFormat="1" ht="26.4">
      <c r="A448" s="17" t="s">
        <v>34</v>
      </c>
      <c r="B448" s="20">
        <v>18</v>
      </c>
      <c r="C448" s="21">
        <v>1</v>
      </c>
      <c r="D448" s="21">
        <v>13</v>
      </c>
      <c r="E448" s="22" t="s">
        <v>239</v>
      </c>
      <c r="F448" s="20" t="s">
        <v>33</v>
      </c>
      <c r="G448" s="23">
        <f>G449</f>
        <v>3485</v>
      </c>
      <c r="H448" s="23">
        <f>H449</f>
        <v>3485</v>
      </c>
      <c r="I448" s="60"/>
      <c r="J448" s="48"/>
    </row>
    <row r="449" spans="1:10" s="9" customFormat="1">
      <c r="A449" s="17" t="s">
        <v>32</v>
      </c>
      <c r="B449" s="20">
        <v>18</v>
      </c>
      <c r="C449" s="21">
        <v>1</v>
      </c>
      <c r="D449" s="21">
        <v>13</v>
      </c>
      <c r="E449" s="22" t="s">
        <v>239</v>
      </c>
      <c r="F449" s="20" t="s">
        <v>31</v>
      </c>
      <c r="G449" s="23">
        <v>3485</v>
      </c>
      <c r="H449" s="23">
        <v>3485</v>
      </c>
      <c r="I449" s="60"/>
      <c r="J449" s="48"/>
    </row>
    <row r="450" spans="1:10" s="9" customFormat="1">
      <c r="A450" s="41" t="s">
        <v>35</v>
      </c>
      <c r="B450" s="42">
        <v>18</v>
      </c>
      <c r="C450" s="43">
        <v>1</v>
      </c>
      <c r="D450" s="43">
        <v>13</v>
      </c>
      <c r="E450" s="44" t="s">
        <v>240</v>
      </c>
      <c r="F450" s="42" t="s">
        <v>584</v>
      </c>
      <c r="G450" s="45">
        <f>G451</f>
        <v>600</v>
      </c>
      <c r="H450" s="45">
        <f>H451</f>
        <v>600</v>
      </c>
      <c r="I450" s="61"/>
      <c r="J450" s="46"/>
    </row>
    <row r="451" spans="1:10" s="2" customFormat="1">
      <c r="A451" s="17" t="s">
        <v>524</v>
      </c>
      <c r="B451" s="20">
        <v>18</v>
      </c>
      <c r="C451" s="21">
        <v>1</v>
      </c>
      <c r="D451" s="21">
        <v>13</v>
      </c>
      <c r="E451" s="22" t="s">
        <v>240</v>
      </c>
      <c r="F451" s="20" t="s">
        <v>20</v>
      </c>
      <c r="G451" s="23">
        <f>G452</f>
        <v>600</v>
      </c>
      <c r="H451" s="23">
        <f>H452</f>
        <v>600</v>
      </c>
      <c r="I451" s="60"/>
      <c r="J451" s="48"/>
    </row>
    <row r="452" spans="1:10" s="2" customFormat="1">
      <c r="A452" s="17" t="s">
        <v>36</v>
      </c>
      <c r="B452" s="20">
        <v>18</v>
      </c>
      <c r="C452" s="21">
        <v>1</v>
      </c>
      <c r="D452" s="21">
        <v>13</v>
      </c>
      <c r="E452" s="22" t="s">
        <v>240</v>
      </c>
      <c r="F452" s="20" t="s">
        <v>19</v>
      </c>
      <c r="G452" s="23">
        <v>600</v>
      </c>
      <c r="H452" s="23">
        <v>600</v>
      </c>
      <c r="I452" s="60"/>
      <c r="J452" s="48"/>
    </row>
    <row r="453" spans="1:10" s="2" customFormat="1">
      <c r="A453" s="17" t="s">
        <v>47</v>
      </c>
      <c r="B453" s="20">
        <v>18</v>
      </c>
      <c r="C453" s="21">
        <v>1</v>
      </c>
      <c r="D453" s="21">
        <v>13</v>
      </c>
      <c r="E453" s="22" t="s">
        <v>206</v>
      </c>
      <c r="F453" s="20" t="s">
        <v>584</v>
      </c>
      <c r="G453" s="23">
        <f>G454+G464+G475</f>
        <v>88992.8</v>
      </c>
      <c r="H453" s="23">
        <f>H454+H464+H475</f>
        <v>88992.8</v>
      </c>
      <c r="I453" s="60"/>
      <c r="J453" s="48"/>
    </row>
    <row r="454" spans="1:10" s="2" customFormat="1" ht="39.6">
      <c r="A454" s="17" t="s">
        <v>542</v>
      </c>
      <c r="B454" s="20">
        <v>18</v>
      </c>
      <c r="C454" s="21">
        <v>1</v>
      </c>
      <c r="D454" s="21">
        <v>13</v>
      </c>
      <c r="E454" s="22" t="s">
        <v>241</v>
      </c>
      <c r="F454" s="20" t="s">
        <v>584</v>
      </c>
      <c r="G454" s="23">
        <f>G455</f>
        <v>40736.5</v>
      </c>
      <c r="H454" s="23">
        <f>H455</f>
        <v>40736.5</v>
      </c>
      <c r="I454" s="60"/>
      <c r="J454" s="48"/>
    </row>
    <row r="455" spans="1:10" s="2" customFormat="1" ht="41.4" customHeight="1">
      <c r="A455" s="17" t="s">
        <v>242</v>
      </c>
      <c r="B455" s="20">
        <v>18</v>
      </c>
      <c r="C455" s="21">
        <v>1</v>
      </c>
      <c r="D455" s="21">
        <v>13</v>
      </c>
      <c r="E455" s="22" t="s">
        <v>243</v>
      </c>
      <c r="F455" s="20" t="s">
        <v>584</v>
      </c>
      <c r="G455" s="23">
        <f>G456+G459</f>
        <v>40736.5</v>
      </c>
      <c r="H455" s="23">
        <f>H456+H459</f>
        <v>40736.5</v>
      </c>
      <c r="I455" s="60"/>
      <c r="J455" s="48"/>
    </row>
    <row r="456" spans="1:10" s="9" customFormat="1">
      <c r="A456" s="41" t="s">
        <v>503</v>
      </c>
      <c r="B456" s="42">
        <v>18</v>
      </c>
      <c r="C456" s="43">
        <v>1</v>
      </c>
      <c r="D456" s="43">
        <v>13</v>
      </c>
      <c r="E456" s="44" t="s">
        <v>244</v>
      </c>
      <c r="F456" s="42" t="s">
        <v>584</v>
      </c>
      <c r="G456" s="45">
        <f>G457</f>
        <v>32227.5</v>
      </c>
      <c r="H456" s="45">
        <f>H457</f>
        <v>32227.5</v>
      </c>
      <c r="I456" s="61"/>
      <c r="J456" s="46"/>
    </row>
    <row r="457" spans="1:10" s="2" customFormat="1" ht="26.4">
      <c r="A457" s="17" t="s">
        <v>34</v>
      </c>
      <c r="B457" s="20">
        <v>18</v>
      </c>
      <c r="C457" s="21">
        <v>1</v>
      </c>
      <c r="D457" s="21">
        <v>13</v>
      </c>
      <c r="E457" s="22" t="s">
        <v>244</v>
      </c>
      <c r="F457" s="20" t="s">
        <v>33</v>
      </c>
      <c r="G457" s="23">
        <f>G458</f>
        <v>32227.5</v>
      </c>
      <c r="H457" s="23">
        <f>H458</f>
        <v>32227.5</v>
      </c>
      <c r="I457" s="60"/>
      <c r="J457" s="48"/>
    </row>
    <row r="458" spans="1:10" s="2" customFormat="1">
      <c r="A458" s="17" t="s">
        <v>32</v>
      </c>
      <c r="B458" s="20">
        <v>18</v>
      </c>
      <c r="C458" s="21">
        <v>1</v>
      </c>
      <c r="D458" s="21">
        <v>13</v>
      </c>
      <c r="E458" s="22" t="s">
        <v>244</v>
      </c>
      <c r="F458" s="20" t="s">
        <v>31</v>
      </c>
      <c r="G458" s="23">
        <v>32227.5</v>
      </c>
      <c r="H458" s="23">
        <v>32227.5</v>
      </c>
      <c r="I458" s="60"/>
      <c r="J458" s="48"/>
    </row>
    <row r="459" spans="1:10" s="9" customFormat="1">
      <c r="A459" s="41" t="s">
        <v>35</v>
      </c>
      <c r="B459" s="42">
        <v>18</v>
      </c>
      <c r="C459" s="43">
        <v>1</v>
      </c>
      <c r="D459" s="43">
        <v>13</v>
      </c>
      <c r="E459" s="44" t="s">
        <v>245</v>
      </c>
      <c r="F459" s="42" t="s">
        <v>584</v>
      </c>
      <c r="G459" s="45">
        <f>G460+G462</f>
        <v>8509</v>
      </c>
      <c r="H459" s="45">
        <f>H460+H462</f>
        <v>8509</v>
      </c>
      <c r="I459" s="61"/>
      <c r="J459" s="46"/>
    </row>
    <row r="460" spans="1:10" s="2" customFormat="1">
      <c r="A460" s="17" t="s">
        <v>524</v>
      </c>
      <c r="B460" s="20">
        <v>18</v>
      </c>
      <c r="C460" s="21">
        <v>1</v>
      </c>
      <c r="D460" s="21">
        <v>13</v>
      </c>
      <c r="E460" s="22" t="s">
        <v>245</v>
      </c>
      <c r="F460" s="20" t="s">
        <v>20</v>
      </c>
      <c r="G460" s="23">
        <f>G461</f>
        <v>8258</v>
      </c>
      <c r="H460" s="23">
        <f>H461</f>
        <v>8258</v>
      </c>
      <c r="I460" s="60"/>
      <c r="J460" s="48"/>
    </row>
    <row r="461" spans="1:10" s="2" customFormat="1">
      <c r="A461" s="17" t="s">
        <v>36</v>
      </c>
      <c r="B461" s="20">
        <v>18</v>
      </c>
      <c r="C461" s="21">
        <v>1</v>
      </c>
      <c r="D461" s="21">
        <v>13</v>
      </c>
      <c r="E461" s="22" t="s">
        <v>245</v>
      </c>
      <c r="F461" s="20" t="s">
        <v>19</v>
      </c>
      <c r="G461" s="23">
        <v>8258</v>
      </c>
      <c r="H461" s="23">
        <v>8258</v>
      </c>
      <c r="I461" s="60"/>
      <c r="J461" s="48"/>
    </row>
    <row r="462" spans="1:10" s="2" customFormat="1">
      <c r="A462" s="17" t="s">
        <v>30</v>
      </c>
      <c r="B462" s="20">
        <v>18</v>
      </c>
      <c r="C462" s="21">
        <v>1</v>
      </c>
      <c r="D462" s="21">
        <v>13</v>
      </c>
      <c r="E462" s="22" t="s">
        <v>245</v>
      </c>
      <c r="F462" s="20" t="s">
        <v>4</v>
      </c>
      <c r="G462" s="23">
        <f>G463</f>
        <v>251</v>
      </c>
      <c r="H462" s="23">
        <f>H463</f>
        <v>251</v>
      </c>
      <c r="I462" s="60"/>
      <c r="J462" s="48"/>
    </row>
    <row r="463" spans="1:10" s="2" customFormat="1">
      <c r="A463" s="17" t="s">
        <v>29</v>
      </c>
      <c r="B463" s="20">
        <v>18</v>
      </c>
      <c r="C463" s="21">
        <v>1</v>
      </c>
      <c r="D463" s="21">
        <v>13</v>
      </c>
      <c r="E463" s="22" t="s">
        <v>245</v>
      </c>
      <c r="F463" s="20" t="s">
        <v>28</v>
      </c>
      <c r="G463" s="23">
        <v>251</v>
      </c>
      <c r="H463" s="23">
        <v>251</v>
      </c>
      <c r="I463" s="60"/>
      <c r="J463" s="48"/>
    </row>
    <row r="464" spans="1:10" s="9" customFormat="1" ht="26.4">
      <c r="A464" s="17" t="s">
        <v>144</v>
      </c>
      <c r="B464" s="20">
        <v>18</v>
      </c>
      <c r="C464" s="21">
        <v>1</v>
      </c>
      <c r="D464" s="21">
        <v>13</v>
      </c>
      <c r="E464" s="22" t="s">
        <v>246</v>
      </c>
      <c r="F464" s="20" t="s">
        <v>584</v>
      </c>
      <c r="G464" s="23">
        <f t="shared" ref="G464:H467" si="38">G465</f>
        <v>2000</v>
      </c>
      <c r="H464" s="23">
        <f t="shared" si="38"/>
        <v>2000</v>
      </c>
      <c r="I464" s="60"/>
      <c r="J464" s="48"/>
    </row>
    <row r="465" spans="1:10" s="2" customFormat="1">
      <c r="A465" s="17" t="s">
        <v>585</v>
      </c>
      <c r="B465" s="20">
        <v>18</v>
      </c>
      <c r="C465" s="21">
        <v>1</v>
      </c>
      <c r="D465" s="21">
        <v>13</v>
      </c>
      <c r="E465" s="22" t="s">
        <v>249</v>
      </c>
      <c r="F465" s="20" t="s">
        <v>584</v>
      </c>
      <c r="G465" s="23">
        <f>G466+G469+G472</f>
        <v>2000</v>
      </c>
      <c r="H465" s="23">
        <f>H466+H469+H472</f>
        <v>2000</v>
      </c>
      <c r="I465" s="60"/>
      <c r="J465" s="48"/>
    </row>
    <row r="466" spans="1:10" s="9" customFormat="1" ht="13.95" customHeight="1">
      <c r="A466" s="41" t="s">
        <v>145</v>
      </c>
      <c r="B466" s="42">
        <v>18</v>
      </c>
      <c r="C466" s="43">
        <v>1</v>
      </c>
      <c r="D466" s="43">
        <v>13</v>
      </c>
      <c r="E466" s="44" t="s">
        <v>505</v>
      </c>
      <c r="F466" s="42" t="s">
        <v>584</v>
      </c>
      <c r="G466" s="45">
        <f t="shared" si="38"/>
        <v>300</v>
      </c>
      <c r="H466" s="45">
        <f t="shared" si="38"/>
        <v>300</v>
      </c>
      <c r="I466" s="61"/>
      <c r="J466" s="46"/>
    </row>
    <row r="467" spans="1:10" s="9" customFormat="1">
      <c r="A467" s="17" t="s">
        <v>524</v>
      </c>
      <c r="B467" s="20">
        <v>18</v>
      </c>
      <c r="C467" s="21">
        <v>1</v>
      </c>
      <c r="D467" s="21">
        <v>13</v>
      </c>
      <c r="E467" s="22" t="s">
        <v>505</v>
      </c>
      <c r="F467" s="20" t="s">
        <v>20</v>
      </c>
      <c r="G467" s="23">
        <f t="shared" si="38"/>
        <v>300</v>
      </c>
      <c r="H467" s="23">
        <f t="shared" si="38"/>
        <v>300</v>
      </c>
      <c r="I467" s="60"/>
      <c r="J467" s="48"/>
    </row>
    <row r="468" spans="1:10" s="2" customFormat="1">
      <c r="A468" s="17" t="s">
        <v>36</v>
      </c>
      <c r="B468" s="20">
        <v>18</v>
      </c>
      <c r="C468" s="21">
        <v>1</v>
      </c>
      <c r="D468" s="21">
        <v>13</v>
      </c>
      <c r="E468" s="22" t="s">
        <v>505</v>
      </c>
      <c r="F468" s="20" t="s">
        <v>19</v>
      </c>
      <c r="G468" s="23">
        <v>300</v>
      </c>
      <c r="H468" s="23">
        <v>300</v>
      </c>
      <c r="I468" s="60"/>
      <c r="J468" s="48"/>
    </row>
    <row r="469" spans="1:10" s="9" customFormat="1">
      <c r="A469" s="41" t="s">
        <v>648</v>
      </c>
      <c r="B469" s="42">
        <v>18</v>
      </c>
      <c r="C469" s="43">
        <v>1</v>
      </c>
      <c r="D469" s="43">
        <v>13</v>
      </c>
      <c r="E469" s="44" t="s">
        <v>624</v>
      </c>
      <c r="F469" s="42"/>
      <c r="G469" s="45">
        <f>G470</f>
        <v>1200</v>
      </c>
      <c r="H469" s="45">
        <f>H470</f>
        <v>1200</v>
      </c>
      <c r="I469" s="61"/>
      <c r="J469" s="46"/>
    </row>
    <row r="470" spans="1:10" s="2" customFormat="1">
      <c r="A470" s="17" t="s">
        <v>524</v>
      </c>
      <c r="B470" s="20">
        <v>18</v>
      </c>
      <c r="C470" s="21">
        <v>1</v>
      </c>
      <c r="D470" s="21">
        <v>13</v>
      </c>
      <c r="E470" s="22" t="s">
        <v>624</v>
      </c>
      <c r="F470" s="20">
        <v>200</v>
      </c>
      <c r="G470" s="23">
        <f>G471</f>
        <v>1200</v>
      </c>
      <c r="H470" s="23">
        <f>H471</f>
        <v>1200</v>
      </c>
      <c r="I470" s="60"/>
      <c r="J470" s="48"/>
    </row>
    <row r="471" spans="1:10" s="2" customFormat="1">
      <c r="A471" s="17" t="s">
        <v>36</v>
      </c>
      <c r="B471" s="20">
        <v>18</v>
      </c>
      <c r="C471" s="21">
        <v>1</v>
      </c>
      <c r="D471" s="21">
        <v>13</v>
      </c>
      <c r="E471" s="22" t="s">
        <v>624</v>
      </c>
      <c r="F471" s="20">
        <v>240</v>
      </c>
      <c r="G471" s="23">
        <v>1200</v>
      </c>
      <c r="H471" s="23">
        <v>1200</v>
      </c>
      <c r="I471" s="60"/>
      <c r="J471" s="48"/>
    </row>
    <row r="472" spans="1:10" s="9" customFormat="1">
      <c r="A472" s="41" t="s">
        <v>146</v>
      </c>
      <c r="B472" s="42">
        <v>18</v>
      </c>
      <c r="C472" s="43">
        <v>1</v>
      </c>
      <c r="D472" s="43">
        <v>13</v>
      </c>
      <c r="E472" s="44" t="s">
        <v>250</v>
      </c>
      <c r="F472" s="42" t="s">
        <v>584</v>
      </c>
      <c r="G472" s="45">
        <f>G473</f>
        <v>500</v>
      </c>
      <c r="H472" s="45">
        <f>H473</f>
        <v>500</v>
      </c>
      <c r="I472" s="61"/>
      <c r="J472" s="46"/>
    </row>
    <row r="473" spans="1:10" s="2" customFormat="1">
      <c r="A473" s="17" t="s">
        <v>524</v>
      </c>
      <c r="B473" s="20">
        <v>18</v>
      </c>
      <c r="C473" s="21">
        <v>1</v>
      </c>
      <c r="D473" s="21">
        <v>13</v>
      </c>
      <c r="E473" s="22" t="s">
        <v>250</v>
      </c>
      <c r="F473" s="20" t="s">
        <v>20</v>
      </c>
      <c r="G473" s="23">
        <f>G474</f>
        <v>500</v>
      </c>
      <c r="H473" s="23">
        <f>H474</f>
        <v>500</v>
      </c>
      <c r="I473" s="60"/>
      <c r="J473" s="48"/>
    </row>
    <row r="474" spans="1:10" s="2" customFormat="1">
      <c r="A474" s="17" t="s">
        <v>36</v>
      </c>
      <c r="B474" s="20">
        <v>18</v>
      </c>
      <c r="C474" s="21">
        <v>1</v>
      </c>
      <c r="D474" s="21">
        <v>13</v>
      </c>
      <c r="E474" s="22" t="s">
        <v>250</v>
      </c>
      <c r="F474" s="20" t="s">
        <v>19</v>
      </c>
      <c r="G474" s="23">
        <v>500</v>
      </c>
      <c r="H474" s="23">
        <v>500</v>
      </c>
      <c r="I474" s="60"/>
      <c r="J474" s="48"/>
    </row>
    <row r="475" spans="1:10" s="2" customFormat="1">
      <c r="A475" s="17" t="s">
        <v>49</v>
      </c>
      <c r="B475" s="20">
        <v>18</v>
      </c>
      <c r="C475" s="21">
        <v>1</v>
      </c>
      <c r="D475" s="21">
        <v>13</v>
      </c>
      <c r="E475" s="22" t="s">
        <v>216</v>
      </c>
      <c r="F475" s="20" t="s">
        <v>584</v>
      </c>
      <c r="G475" s="23">
        <f>G476+G483</f>
        <v>46256.3</v>
      </c>
      <c r="H475" s="23">
        <f>H476+H483</f>
        <v>46256.3</v>
      </c>
      <c r="I475" s="60"/>
      <c r="J475" s="48"/>
    </row>
    <row r="476" spans="1:10" s="2" customFormat="1">
      <c r="A476" s="17" t="s">
        <v>525</v>
      </c>
      <c r="B476" s="20">
        <v>18</v>
      </c>
      <c r="C476" s="21">
        <v>1</v>
      </c>
      <c r="D476" s="21">
        <v>13</v>
      </c>
      <c r="E476" s="22" t="s">
        <v>217</v>
      </c>
      <c r="F476" s="20" t="s">
        <v>584</v>
      </c>
      <c r="G476" s="23">
        <f>G477+G480</f>
        <v>2321.3000000000002</v>
      </c>
      <c r="H476" s="23">
        <f>H477+H480</f>
        <v>2321.3000000000002</v>
      </c>
      <c r="I476" s="60"/>
      <c r="J476" s="48"/>
    </row>
    <row r="477" spans="1:10" s="9" customFormat="1">
      <c r="A477" s="41" t="s">
        <v>543</v>
      </c>
      <c r="B477" s="42">
        <v>18</v>
      </c>
      <c r="C477" s="43">
        <v>1</v>
      </c>
      <c r="D477" s="43">
        <v>13</v>
      </c>
      <c r="E477" s="44" t="s">
        <v>251</v>
      </c>
      <c r="F477" s="42" t="s">
        <v>584</v>
      </c>
      <c r="G477" s="45">
        <f>G478</f>
        <v>2200</v>
      </c>
      <c r="H477" s="45">
        <f>H478</f>
        <v>2200</v>
      </c>
      <c r="I477" s="61"/>
      <c r="J477" s="46"/>
    </row>
    <row r="478" spans="1:10" s="9" customFormat="1">
      <c r="A478" s="17" t="s">
        <v>524</v>
      </c>
      <c r="B478" s="20">
        <v>18</v>
      </c>
      <c r="C478" s="21">
        <v>1</v>
      </c>
      <c r="D478" s="21">
        <v>13</v>
      </c>
      <c r="E478" s="22" t="s">
        <v>251</v>
      </c>
      <c r="F478" s="20" t="s">
        <v>20</v>
      </c>
      <c r="G478" s="23">
        <f>G479</f>
        <v>2200</v>
      </c>
      <c r="H478" s="23">
        <f>H479</f>
        <v>2200</v>
      </c>
      <c r="I478" s="60"/>
      <c r="J478" s="48"/>
    </row>
    <row r="479" spans="1:10" s="2" customFormat="1">
      <c r="A479" s="17" t="s">
        <v>36</v>
      </c>
      <c r="B479" s="20">
        <v>18</v>
      </c>
      <c r="C479" s="21">
        <v>1</v>
      </c>
      <c r="D479" s="21">
        <v>13</v>
      </c>
      <c r="E479" s="22" t="s">
        <v>251</v>
      </c>
      <c r="F479" s="20" t="s">
        <v>19</v>
      </c>
      <c r="G479" s="23">
        <v>2200</v>
      </c>
      <c r="H479" s="23">
        <v>2200</v>
      </c>
      <c r="I479" s="60"/>
      <c r="J479" s="48"/>
    </row>
    <row r="480" spans="1:10" s="9" customFormat="1">
      <c r="A480" s="41" t="s">
        <v>154</v>
      </c>
      <c r="B480" s="42">
        <v>18</v>
      </c>
      <c r="C480" s="43">
        <v>1</v>
      </c>
      <c r="D480" s="43">
        <v>13</v>
      </c>
      <c r="E480" s="44" t="s">
        <v>252</v>
      </c>
      <c r="F480" s="42" t="s">
        <v>584</v>
      </c>
      <c r="G480" s="45">
        <f>G481</f>
        <v>121.3</v>
      </c>
      <c r="H480" s="45">
        <f>H481</f>
        <v>121.3</v>
      </c>
      <c r="I480" s="61"/>
      <c r="J480" s="46"/>
    </row>
    <row r="481" spans="1:10" s="2" customFormat="1">
      <c r="A481" s="17" t="s">
        <v>30</v>
      </c>
      <c r="B481" s="20">
        <v>18</v>
      </c>
      <c r="C481" s="21">
        <v>1</v>
      </c>
      <c r="D481" s="21">
        <v>13</v>
      </c>
      <c r="E481" s="22" t="s">
        <v>252</v>
      </c>
      <c r="F481" s="20" t="s">
        <v>4</v>
      </c>
      <c r="G481" s="23">
        <f>G482</f>
        <v>121.3</v>
      </c>
      <c r="H481" s="23">
        <f>H482</f>
        <v>121.3</v>
      </c>
      <c r="I481" s="60"/>
      <c r="J481" s="48"/>
    </row>
    <row r="482" spans="1:10" s="2" customFormat="1">
      <c r="A482" s="17" t="s">
        <v>29</v>
      </c>
      <c r="B482" s="20">
        <v>18</v>
      </c>
      <c r="C482" s="21">
        <v>1</v>
      </c>
      <c r="D482" s="21">
        <v>13</v>
      </c>
      <c r="E482" s="22" t="s">
        <v>252</v>
      </c>
      <c r="F482" s="20" t="s">
        <v>28</v>
      </c>
      <c r="G482" s="23">
        <v>121.3</v>
      </c>
      <c r="H482" s="23">
        <v>121.3</v>
      </c>
      <c r="I482" s="60"/>
      <c r="J482" s="48"/>
    </row>
    <row r="483" spans="1:10" s="9" customFormat="1" ht="26.4">
      <c r="A483" s="17" t="s">
        <v>253</v>
      </c>
      <c r="B483" s="20">
        <v>18</v>
      </c>
      <c r="C483" s="21">
        <v>1</v>
      </c>
      <c r="D483" s="21">
        <v>13</v>
      </c>
      <c r="E483" s="22" t="s">
        <v>254</v>
      </c>
      <c r="F483" s="20" t="s">
        <v>584</v>
      </c>
      <c r="G483" s="23">
        <f>G484+G487+G490</f>
        <v>43935</v>
      </c>
      <c r="H483" s="23">
        <f>H484+H487+H490</f>
        <v>43935</v>
      </c>
      <c r="I483" s="60"/>
      <c r="J483" s="48"/>
    </row>
    <row r="484" spans="1:10" s="9" customFormat="1">
      <c r="A484" s="41" t="s">
        <v>503</v>
      </c>
      <c r="B484" s="42">
        <v>18</v>
      </c>
      <c r="C484" s="43">
        <v>1</v>
      </c>
      <c r="D484" s="43">
        <v>13</v>
      </c>
      <c r="E484" s="44" t="s">
        <v>255</v>
      </c>
      <c r="F484" s="42" t="s">
        <v>584</v>
      </c>
      <c r="G484" s="45">
        <f>G485</f>
        <v>31435</v>
      </c>
      <c r="H484" s="45">
        <f>H485</f>
        <v>31435</v>
      </c>
      <c r="I484" s="61"/>
      <c r="J484" s="46"/>
    </row>
    <row r="485" spans="1:10" s="2" customFormat="1">
      <c r="A485" s="17" t="s">
        <v>27</v>
      </c>
      <c r="B485" s="20">
        <v>18</v>
      </c>
      <c r="C485" s="21">
        <v>1</v>
      </c>
      <c r="D485" s="21">
        <v>13</v>
      </c>
      <c r="E485" s="22" t="s">
        <v>255</v>
      </c>
      <c r="F485" s="20" t="s">
        <v>5</v>
      </c>
      <c r="G485" s="23">
        <f>G486</f>
        <v>31435</v>
      </c>
      <c r="H485" s="23">
        <f>H486</f>
        <v>31435</v>
      </c>
      <c r="I485" s="60"/>
      <c r="J485" s="48"/>
    </row>
    <row r="486" spans="1:10" s="2" customFormat="1">
      <c r="A486" s="17" t="s">
        <v>26</v>
      </c>
      <c r="B486" s="20">
        <v>18</v>
      </c>
      <c r="C486" s="21">
        <v>1</v>
      </c>
      <c r="D486" s="21">
        <v>13</v>
      </c>
      <c r="E486" s="22" t="s">
        <v>255</v>
      </c>
      <c r="F486" s="20" t="s">
        <v>6</v>
      </c>
      <c r="G486" s="23">
        <v>31435</v>
      </c>
      <c r="H486" s="23">
        <v>31435</v>
      </c>
      <c r="I486" s="60"/>
      <c r="J486" s="48"/>
    </row>
    <row r="487" spans="1:10" s="9" customFormat="1">
      <c r="A487" s="41" t="s">
        <v>35</v>
      </c>
      <c r="B487" s="42">
        <v>18</v>
      </c>
      <c r="C487" s="43">
        <v>1</v>
      </c>
      <c r="D487" s="43">
        <v>13</v>
      </c>
      <c r="E487" s="44" t="s">
        <v>256</v>
      </c>
      <c r="F487" s="42" t="s">
        <v>584</v>
      </c>
      <c r="G487" s="45">
        <f>G488</f>
        <v>8400</v>
      </c>
      <c r="H487" s="45">
        <f>H488</f>
        <v>8400</v>
      </c>
      <c r="I487" s="61"/>
      <c r="J487" s="46"/>
    </row>
    <row r="488" spans="1:10" s="2" customFormat="1">
      <c r="A488" s="17" t="s">
        <v>27</v>
      </c>
      <c r="B488" s="20">
        <v>18</v>
      </c>
      <c r="C488" s="21">
        <v>1</v>
      </c>
      <c r="D488" s="21">
        <v>13</v>
      </c>
      <c r="E488" s="22" t="s">
        <v>256</v>
      </c>
      <c r="F488" s="20" t="s">
        <v>5</v>
      </c>
      <c r="G488" s="23">
        <f>G489</f>
        <v>8400</v>
      </c>
      <c r="H488" s="23">
        <f>H489</f>
        <v>8400</v>
      </c>
      <c r="I488" s="60"/>
      <c r="J488" s="48"/>
    </row>
    <row r="489" spans="1:10" s="2" customFormat="1">
      <c r="A489" s="17" t="s">
        <v>26</v>
      </c>
      <c r="B489" s="20">
        <v>18</v>
      </c>
      <c r="C489" s="21">
        <v>1</v>
      </c>
      <c r="D489" s="21">
        <v>13</v>
      </c>
      <c r="E489" s="22" t="s">
        <v>256</v>
      </c>
      <c r="F489" s="20" t="s">
        <v>6</v>
      </c>
      <c r="G489" s="23">
        <v>8400</v>
      </c>
      <c r="H489" s="23">
        <v>8400</v>
      </c>
      <c r="I489" s="60"/>
      <c r="J489" s="48"/>
    </row>
    <row r="490" spans="1:10" s="9" customFormat="1">
      <c r="A490" s="41" t="s">
        <v>179</v>
      </c>
      <c r="B490" s="42">
        <v>18</v>
      </c>
      <c r="C490" s="43">
        <v>1</v>
      </c>
      <c r="D490" s="43">
        <v>13</v>
      </c>
      <c r="E490" s="44" t="s">
        <v>257</v>
      </c>
      <c r="F490" s="42" t="s">
        <v>584</v>
      </c>
      <c r="G490" s="45">
        <f>G491</f>
        <v>4100</v>
      </c>
      <c r="H490" s="45">
        <f>H491</f>
        <v>4100</v>
      </c>
      <c r="I490" s="61"/>
      <c r="J490" s="46"/>
    </row>
    <row r="491" spans="1:10" s="2" customFormat="1">
      <c r="A491" s="17" t="s">
        <v>27</v>
      </c>
      <c r="B491" s="20">
        <v>18</v>
      </c>
      <c r="C491" s="21">
        <v>1</v>
      </c>
      <c r="D491" s="21">
        <v>13</v>
      </c>
      <c r="E491" s="22" t="s">
        <v>257</v>
      </c>
      <c r="F491" s="20" t="s">
        <v>5</v>
      </c>
      <c r="G491" s="23">
        <f>G492</f>
        <v>4100</v>
      </c>
      <c r="H491" s="23">
        <f>H492</f>
        <v>4100</v>
      </c>
      <c r="I491" s="60"/>
      <c r="J491" s="48"/>
    </row>
    <row r="492" spans="1:10" s="2" customFormat="1">
      <c r="A492" s="17" t="s">
        <v>26</v>
      </c>
      <c r="B492" s="20">
        <v>18</v>
      </c>
      <c r="C492" s="21">
        <v>1</v>
      </c>
      <c r="D492" s="21">
        <v>13</v>
      </c>
      <c r="E492" s="22" t="s">
        <v>257</v>
      </c>
      <c r="F492" s="20" t="s">
        <v>6</v>
      </c>
      <c r="G492" s="23">
        <v>4100</v>
      </c>
      <c r="H492" s="23">
        <v>4100</v>
      </c>
      <c r="I492" s="60"/>
      <c r="J492" s="48"/>
    </row>
    <row r="493" spans="1:10" s="9" customFormat="1">
      <c r="A493" s="17" t="s">
        <v>177</v>
      </c>
      <c r="B493" s="20">
        <v>18</v>
      </c>
      <c r="C493" s="21">
        <v>1</v>
      </c>
      <c r="D493" s="21">
        <v>13</v>
      </c>
      <c r="E493" s="22" t="s">
        <v>339</v>
      </c>
      <c r="F493" s="20" t="s">
        <v>584</v>
      </c>
      <c r="G493" s="23">
        <f t="shared" ref="G493:H496" si="39">G494</f>
        <v>2300</v>
      </c>
      <c r="H493" s="23">
        <f t="shared" si="39"/>
        <v>2300</v>
      </c>
      <c r="I493" s="60"/>
      <c r="J493" s="48"/>
    </row>
    <row r="494" spans="1:10" s="2" customFormat="1" ht="39.6">
      <c r="A494" s="17" t="s">
        <v>340</v>
      </c>
      <c r="B494" s="20">
        <v>18</v>
      </c>
      <c r="C494" s="21">
        <v>1</v>
      </c>
      <c r="D494" s="21">
        <v>13</v>
      </c>
      <c r="E494" s="22" t="s">
        <v>341</v>
      </c>
      <c r="F494" s="20" t="s">
        <v>584</v>
      </c>
      <c r="G494" s="23">
        <f t="shared" si="39"/>
        <v>2300</v>
      </c>
      <c r="H494" s="23">
        <f t="shared" si="39"/>
        <v>2300</v>
      </c>
      <c r="I494" s="60"/>
      <c r="J494" s="48"/>
    </row>
    <row r="495" spans="1:10" s="9" customFormat="1">
      <c r="A495" s="41" t="s">
        <v>120</v>
      </c>
      <c r="B495" s="42">
        <v>18</v>
      </c>
      <c r="C495" s="43">
        <v>1</v>
      </c>
      <c r="D495" s="43">
        <v>13</v>
      </c>
      <c r="E495" s="44" t="s">
        <v>342</v>
      </c>
      <c r="F495" s="42" t="s">
        <v>584</v>
      </c>
      <c r="G495" s="45">
        <f t="shared" si="39"/>
        <v>2300</v>
      </c>
      <c r="H495" s="45">
        <f t="shared" si="39"/>
        <v>2300</v>
      </c>
      <c r="I495" s="61"/>
      <c r="J495" s="46"/>
    </row>
    <row r="496" spans="1:10" s="9" customFormat="1">
      <c r="A496" s="17" t="s">
        <v>524</v>
      </c>
      <c r="B496" s="20">
        <v>18</v>
      </c>
      <c r="C496" s="21">
        <v>1</v>
      </c>
      <c r="D496" s="21">
        <v>13</v>
      </c>
      <c r="E496" s="22" t="s">
        <v>342</v>
      </c>
      <c r="F496" s="20" t="s">
        <v>20</v>
      </c>
      <c r="G496" s="23">
        <f t="shared" si="39"/>
        <v>2300</v>
      </c>
      <c r="H496" s="23">
        <f t="shared" si="39"/>
        <v>2300</v>
      </c>
      <c r="I496" s="60"/>
      <c r="J496" s="48"/>
    </row>
    <row r="497" spans="1:10" s="2" customFormat="1">
      <c r="A497" s="17" t="s">
        <v>36</v>
      </c>
      <c r="B497" s="20">
        <v>18</v>
      </c>
      <c r="C497" s="21">
        <v>1</v>
      </c>
      <c r="D497" s="21">
        <v>13</v>
      </c>
      <c r="E497" s="22" t="s">
        <v>342</v>
      </c>
      <c r="F497" s="20" t="s">
        <v>19</v>
      </c>
      <c r="G497" s="23">
        <v>2300</v>
      </c>
      <c r="H497" s="23">
        <v>2300</v>
      </c>
      <c r="I497" s="60"/>
      <c r="J497" s="48"/>
    </row>
    <row r="498" spans="1:10" s="2" customFormat="1">
      <c r="A498" s="31" t="s">
        <v>155</v>
      </c>
      <c r="B498" s="32">
        <v>18</v>
      </c>
      <c r="C498" s="33">
        <v>2</v>
      </c>
      <c r="D498" s="33">
        <v>0</v>
      </c>
      <c r="E498" s="34" t="s">
        <v>584</v>
      </c>
      <c r="F498" s="32" t="s">
        <v>584</v>
      </c>
      <c r="G498" s="35">
        <f>G499</f>
        <v>1550</v>
      </c>
      <c r="H498" s="35">
        <f>H499</f>
        <v>1550</v>
      </c>
      <c r="I498" s="60"/>
      <c r="J498" s="48"/>
    </row>
    <row r="499" spans="1:10" s="9" customFormat="1">
      <c r="A499" s="36" t="s">
        <v>156</v>
      </c>
      <c r="B499" s="37">
        <v>18</v>
      </c>
      <c r="C499" s="38">
        <v>2</v>
      </c>
      <c r="D499" s="38">
        <v>4</v>
      </c>
      <c r="E499" s="39" t="s">
        <v>584</v>
      </c>
      <c r="F499" s="37" t="s">
        <v>584</v>
      </c>
      <c r="G499" s="40">
        <f>G500</f>
        <v>1550</v>
      </c>
      <c r="H499" s="40">
        <f>H500</f>
        <v>1550</v>
      </c>
      <c r="I499" s="60"/>
      <c r="J499" s="48"/>
    </row>
    <row r="500" spans="1:10" s="2" customFormat="1">
      <c r="A500" s="17" t="s">
        <v>58</v>
      </c>
      <c r="B500" s="20">
        <v>18</v>
      </c>
      <c r="C500" s="21">
        <v>2</v>
      </c>
      <c r="D500" s="21">
        <v>4</v>
      </c>
      <c r="E500" s="22" t="s">
        <v>229</v>
      </c>
      <c r="F500" s="20" t="s">
        <v>584</v>
      </c>
      <c r="G500" s="23">
        <f>G501+G506</f>
        <v>1550</v>
      </c>
      <c r="H500" s="23">
        <f>H501+H506</f>
        <v>1550</v>
      </c>
      <c r="I500" s="60"/>
      <c r="J500" s="48"/>
    </row>
    <row r="501" spans="1:10" s="2" customFormat="1" ht="26.4">
      <c r="A501" s="17" t="s">
        <v>157</v>
      </c>
      <c r="B501" s="20">
        <v>18</v>
      </c>
      <c r="C501" s="21">
        <v>2</v>
      </c>
      <c r="D501" s="21">
        <v>4</v>
      </c>
      <c r="E501" s="22" t="s">
        <v>259</v>
      </c>
      <c r="F501" s="20" t="s">
        <v>584</v>
      </c>
      <c r="G501" s="23">
        <f t="shared" ref="G501:H504" si="40">G502</f>
        <v>1500</v>
      </c>
      <c r="H501" s="23">
        <f t="shared" si="40"/>
        <v>1500</v>
      </c>
      <c r="I501" s="60"/>
      <c r="J501" s="48"/>
    </row>
    <row r="502" spans="1:10" s="2" customFormat="1" ht="26.4">
      <c r="A502" s="17" t="s">
        <v>260</v>
      </c>
      <c r="B502" s="20">
        <v>18</v>
      </c>
      <c r="C502" s="21">
        <v>2</v>
      </c>
      <c r="D502" s="21">
        <v>4</v>
      </c>
      <c r="E502" s="22" t="s">
        <v>261</v>
      </c>
      <c r="F502" s="20" t="s">
        <v>584</v>
      </c>
      <c r="G502" s="23">
        <f t="shared" si="40"/>
        <v>1500</v>
      </c>
      <c r="H502" s="23">
        <f t="shared" si="40"/>
        <v>1500</v>
      </c>
      <c r="I502" s="60"/>
      <c r="J502" s="48"/>
    </row>
    <row r="503" spans="1:10" s="9" customFormat="1">
      <c r="A503" s="41" t="s">
        <v>158</v>
      </c>
      <c r="B503" s="42">
        <v>18</v>
      </c>
      <c r="C503" s="43">
        <v>2</v>
      </c>
      <c r="D503" s="43">
        <v>4</v>
      </c>
      <c r="E503" s="44" t="s">
        <v>262</v>
      </c>
      <c r="F503" s="42" t="s">
        <v>584</v>
      </c>
      <c r="G503" s="45">
        <f t="shared" si="40"/>
        <v>1500</v>
      </c>
      <c r="H503" s="45">
        <f t="shared" si="40"/>
        <v>1500</v>
      </c>
      <c r="I503" s="61"/>
      <c r="J503" s="46"/>
    </row>
    <row r="504" spans="1:10" s="2" customFormat="1">
      <c r="A504" s="17" t="s">
        <v>524</v>
      </c>
      <c r="B504" s="20">
        <v>18</v>
      </c>
      <c r="C504" s="21">
        <v>2</v>
      </c>
      <c r="D504" s="21">
        <v>4</v>
      </c>
      <c r="E504" s="22" t="s">
        <v>262</v>
      </c>
      <c r="F504" s="20" t="s">
        <v>20</v>
      </c>
      <c r="G504" s="23">
        <f t="shared" si="40"/>
        <v>1500</v>
      </c>
      <c r="H504" s="23">
        <f t="shared" si="40"/>
        <v>1500</v>
      </c>
      <c r="I504" s="60"/>
      <c r="J504" s="48"/>
    </row>
    <row r="505" spans="1:10" s="2" customFormat="1">
      <c r="A505" s="17" t="s">
        <v>36</v>
      </c>
      <c r="B505" s="20">
        <v>18</v>
      </c>
      <c r="C505" s="21">
        <v>2</v>
      </c>
      <c r="D505" s="21">
        <v>4</v>
      </c>
      <c r="E505" s="22" t="s">
        <v>262</v>
      </c>
      <c r="F505" s="20" t="s">
        <v>19</v>
      </c>
      <c r="G505" s="23">
        <v>1500</v>
      </c>
      <c r="H505" s="23">
        <v>1500</v>
      </c>
      <c r="I505" s="60"/>
      <c r="J505" s="48"/>
    </row>
    <row r="506" spans="1:10" s="9" customFormat="1">
      <c r="A506" s="17" t="s">
        <v>159</v>
      </c>
      <c r="B506" s="20">
        <v>18</v>
      </c>
      <c r="C506" s="21">
        <v>2</v>
      </c>
      <c r="D506" s="21">
        <v>4</v>
      </c>
      <c r="E506" s="22" t="s">
        <v>263</v>
      </c>
      <c r="F506" s="20" t="s">
        <v>584</v>
      </c>
      <c r="G506" s="23">
        <f>G507+G511</f>
        <v>50</v>
      </c>
      <c r="H506" s="23">
        <f>H507+H511</f>
        <v>50</v>
      </c>
      <c r="I506" s="60"/>
      <c r="J506" s="48"/>
    </row>
    <row r="507" spans="1:10" s="2" customFormat="1" ht="26.4">
      <c r="A507" s="17" t="s">
        <v>264</v>
      </c>
      <c r="B507" s="20">
        <v>18</v>
      </c>
      <c r="C507" s="21">
        <v>2</v>
      </c>
      <c r="D507" s="21">
        <v>4</v>
      </c>
      <c r="E507" s="22" t="s">
        <v>265</v>
      </c>
      <c r="F507" s="20" t="s">
        <v>584</v>
      </c>
      <c r="G507" s="23">
        <f t="shared" ref="G507:H509" si="41">G508</f>
        <v>30</v>
      </c>
      <c r="H507" s="23">
        <f t="shared" si="41"/>
        <v>30</v>
      </c>
      <c r="I507" s="60"/>
      <c r="J507" s="48"/>
    </row>
    <row r="508" spans="1:10" s="9" customFormat="1" ht="26.4">
      <c r="A508" s="41" t="s">
        <v>266</v>
      </c>
      <c r="B508" s="42">
        <v>18</v>
      </c>
      <c r="C508" s="43">
        <v>2</v>
      </c>
      <c r="D508" s="43">
        <v>4</v>
      </c>
      <c r="E508" s="44" t="s">
        <v>267</v>
      </c>
      <c r="F508" s="42" t="s">
        <v>584</v>
      </c>
      <c r="G508" s="45">
        <f t="shared" si="41"/>
        <v>30</v>
      </c>
      <c r="H508" s="45">
        <f t="shared" si="41"/>
        <v>30</v>
      </c>
      <c r="I508" s="61"/>
      <c r="J508" s="46"/>
    </row>
    <row r="509" spans="1:10" s="9" customFormat="1">
      <c r="A509" s="17" t="s">
        <v>524</v>
      </c>
      <c r="B509" s="20">
        <v>18</v>
      </c>
      <c r="C509" s="21">
        <v>2</v>
      </c>
      <c r="D509" s="21">
        <v>4</v>
      </c>
      <c r="E509" s="22" t="s">
        <v>267</v>
      </c>
      <c r="F509" s="20" t="s">
        <v>20</v>
      </c>
      <c r="G509" s="23">
        <f t="shared" si="41"/>
        <v>30</v>
      </c>
      <c r="H509" s="23">
        <f t="shared" si="41"/>
        <v>30</v>
      </c>
      <c r="I509" s="60"/>
      <c r="J509" s="48"/>
    </row>
    <row r="510" spans="1:10" s="2" customFormat="1">
      <c r="A510" s="17" t="s">
        <v>36</v>
      </c>
      <c r="B510" s="20">
        <v>18</v>
      </c>
      <c r="C510" s="21">
        <v>2</v>
      </c>
      <c r="D510" s="21">
        <v>4</v>
      </c>
      <c r="E510" s="22" t="s">
        <v>267</v>
      </c>
      <c r="F510" s="20" t="s">
        <v>19</v>
      </c>
      <c r="G510" s="23">
        <v>30</v>
      </c>
      <c r="H510" s="23">
        <v>30</v>
      </c>
      <c r="I510" s="60"/>
      <c r="J510" s="48"/>
    </row>
    <row r="511" spans="1:10" s="2" customFormat="1" ht="26.4">
      <c r="A511" s="17" t="s">
        <v>271</v>
      </c>
      <c r="B511" s="20">
        <v>18</v>
      </c>
      <c r="C511" s="21">
        <v>2</v>
      </c>
      <c r="D511" s="21">
        <v>4</v>
      </c>
      <c r="E511" s="22" t="s">
        <v>272</v>
      </c>
      <c r="F511" s="20" t="s">
        <v>584</v>
      </c>
      <c r="G511" s="23">
        <f t="shared" ref="G511:H513" si="42">G512</f>
        <v>20</v>
      </c>
      <c r="H511" s="23">
        <f t="shared" si="42"/>
        <v>20</v>
      </c>
      <c r="I511" s="60"/>
      <c r="J511" s="48"/>
    </row>
    <row r="512" spans="1:10" s="9" customFormat="1" ht="26.4">
      <c r="A512" s="41" t="s">
        <v>273</v>
      </c>
      <c r="B512" s="42">
        <v>18</v>
      </c>
      <c r="C512" s="43">
        <v>2</v>
      </c>
      <c r="D512" s="43">
        <v>4</v>
      </c>
      <c r="E512" s="44" t="s">
        <v>274</v>
      </c>
      <c r="F512" s="42" t="s">
        <v>584</v>
      </c>
      <c r="G512" s="45">
        <f t="shared" si="42"/>
        <v>20</v>
      </c>
      <c r="H512" s="45">
        <f t="shared" si="42"/>
        <v>20</v>
      </c>
      <c r="I512" s="61"/>
      <c r="J512" s="46"/>
    </row>
    <row r="513" spans="1:10" s="2" customFormat="1">
      <c r="A513" s="17" t="s">
        <v>524</v>
      </c>
      <c r="B513" s="20">
        <v>18</v>
      </c>
      <c r="C513" s="21">
        <v>2</v>
      </c>
      <c r="D513" s="21">
        <v>4</v>
      </c>
      <c r="E513" s="22" t="s">
        <v>274</v>
      </c>
      <c r="F513" s="20" t="s">
        <v>20</v>
      </c>
      <c r="G513" s="23">
        <f t="shared" si="42"/>
        <v>20</v>
      </c>
      <c r="H513" s="23">
        <f t="shared" si="42"/>
        <v>20</v>
      </c>
      <c r="I513" s="60"/>
      <c r="J513" s="48"/>
    </row>
    <row r="514" spans="1:10" s="2" customFormat="1">
      <c r="A514" s="17" t="s">
        <v>36</v>
      </c>
      <c r="B514" s="20">
        <v>18</v>
      </c>
      <c r="C514" s="21">
        <v>2</v>
      </c>
      <c r="D514" s="21">
        <v>4</v>
      </c>
      <c r="E514" s="22" t="s">
        <v>274</v>
      </c>
      <c r="F514" s="20" t="s">
        <v>19</v>
      </c>
      <c r="G514" s="23">
        <v>20</v>
      </c>
      <c r="H514" s="23">
        <v>20</v>
      </c>
      <c r="I514" s="60"/>
      <c r="J514" s="48"/>
    </row>
    <row r="515" spans="1:10" s="2" customFormat="1">
      <c r="A515" s="31" t="s">
        <v>160</v>
      </c>
      <c r="B515" s="32">
        <v>18</v>
      </c>
      <c r="C515" s="33">
        <v>3</v>
      </c>
      <c r="D515" s="33">
        <v>0</v>
      </c>
      <c r="E515" s="34" t="s">
        <v>584</v>
      </c>
      <c r="F515" s="32" t="s">
        <v>584</v>
      </c>
      <c r="G515" s="35">
        <f>G516+G532</f>
        <v>11635.2</v>
      </c>
      <c r="H515" s="35">
        <f>H516+H532</f>
        <v>11635.2</v>
      </c>
      <c r="I515" s="60"/>
      <c r="J515" s="48"/>
    </row>
    <row r="516" spans="1:10" s="9" customFormat="1" ht="26.4">
      <c r="A516" s="36" t="s">
        <v>161</v>
      </c>
      <c r="B516" s="37">
        <v>18</v>
      </c>
      <c r="C516" s="38">
        <v>3</v>
      </c>
      <c r="D516" s="38">
        <v>9</v>
      </c>
      <c r="E516" s="39" t="s">
        <v>584</v>
      </c>
      <c r="F516" s="37" t="s">
        <v>584</v>
      </c>
      <c r="G516" s="40">
        <f>G517+G528</f>
        <v>10435.200000000001</v>
      </c>
      <c r="H516" s="40">
        <f>H517+H528</f>
        <v>10435.200000000001</v>
      </c>
      <c r="I516" s="60"/>
      <c r="J516" s="48"/>
    </row>
    <row r="517" spans="1:10" s="2" customFormat="1">
      <c r="A517" s="17" t="s">
        <v>58</v>
      </c>
      <c r="B517" s="20">
        <v>18</v>
      </c>
      <c r="C517" s="21">
        <v>3</v>
      </c>
      <c r="D517" s="21">
        <v>9</v>
      </c>
      <c r="E517" s="22" t="s">
        <v>229</v>
      </c>
      <c r="F517" s="20" t="s">
        <v>584</v>
      </c>
      <c r="G517" s="23">
        <f>G518</f>
        <v>8435.2000000000007</v>
      </c>
      <c r="H517" s="23">
        <f>H518</f>
        <v>8435.2000000000007</v>
      </c>
      <c r="I517" s="60"/>
      <c r="J517" s="48"/>
    </row>
    <row r="518" spans="1:10" s="2" customFormat="1" ht="26.4">
      <c r="A518" s="17" t="s">
        <v>157</v>
      </c>
      <c r="B518" s="20">
        <v>18</v>
      </c>
      <c r="C518" s="21">
        <v>3</v>
      </c>
      <c r="D518" s="21">
        <v>9</v>
      </c>
      <c r="E518" s="22" t="s">
        <v>259</v>
      </c>
      <c r="F518" s="20" t="s">
        <v>584</v>
      </c>
      <c r="G518" s="23">
        <f>G519</f>
        <v>8435.2000000000007</v>
      </c>
      <c r="H518" s="23">
        <f>H519</f>
        <v>8435.2000000000007</v>
      </c>
      <c r="I518" s="60"/>
      <c r="J518" s="48"/>
    </row>
    <row r="519" spans="1:10" s="2" customFormat="1" ht="26.4">
      <c r="A519" s="17" t="s">
        <v>501</v>
      </c>
      <c r="B519" s="20">
        <v>18</v>
      </c>
      <c r="C519" s="21">
        <v>3</v>
      </c>
      <c r="D519" s="21">
        <v>9</v>
      </c>
      <c r="E519" s="22" t="s">
        <v>980</v>
      </c>
      <c r="F519" s="20" t="s">
        <v>584</v>
      </c>
      <c r="G519" s="23">
        <f>G520+G523</f>
        <v>8435.2000000000007</v>
      </c>
      <c r="H519" s="23">
        <f>H520+H523</f>
        <v>8435.2000000000007</v>
      </c>
      <c r="I519" s="60"/>
      <c r="J519" s="48"/>
    </row>
    <row r="520" spans="1:10" s="9" customFormat="1">
      <c r="A520" s="41" t="s">
        <v>503</v>
      </c>
      <c r="B520" s="42">
        <v>18</v>
      </c>
      <c r="C520" s="43">
        <v>3</v>
      </c>
      <c r="D520" s="43">
        <v>9</v>
      </c>
      <c r="E520" s="44" t="s">
        <v>981</v>
      </c>
      <c r="F520" s="42" t="s">
        <v>584</v>
      </c>
      <c r="G520" s="45">
        <f>G521</f>
        <v>8155.2</v>
      </c>
      <c r="H520" s="45">
        <f>H521</f>
        <v>8155.2</v>
      </c>
      <c r="I520" s="61"/>
      <c r="J520" s="46"/>
    </row>
    <row r="521" spans="1:10" s="2" customFormat="1" ht="26.4">
      <c r="A521" s="17" t="s">
        <v>34</v>
      </c>
      <c r="B521" s="20">
        <v>18</v>
      </c>
      <c r="C521" s="21">
        <v>3</v>
      </c>
      <c r="D521" s="21">
        <v>9</v>
      </c>
      <c r="E521" s="22" t="s">
        <v>981</v>
      </c>
      <c r="F521" s="20" t="s">
        <v>33</v>
      </c>
      <c r="G521" s="23">
        <f>G522</f>
        <v>8155.2</v>
      </c>
      <c r="H521" s="23">
        <f>H522</f>
        <v>8155.2</v>
      </c>
      <c r="I521" s="60"/>
      <c r="J521" s="48"/>
    </row>
    <row r="522" spans="1:10" s="2" customFormat="1">
      <c r="A522" s="17" t="s">
        <v>32</v>
      </c>
      <c r="B522" s="20">
        <v>18</v>
      </c>
      <c r="C522" s="21">
        <v>3</v>
      </c>
      <c r="D522" s="21">
        <v>9</v>
      </c>
      <c r="E522" s="22" t="s">
        <v>981</v>
      </c>
      <c r="F522" s="20" t="s">
        <v>31</v>
      </c>
      <c r="G522" s="23">
        <f>8155.2</f>
        <v>8155.2</v>
      </c>
      <c r="H522" s="23">
        <f>8155.2</f>
        <v>8155.2</v>
      </c>
      <c r="I522" s="60"/>
      <c r="J522" s="48"/>
    </row>
    <row r="523" spans="1:10" s="9" customFormat="1">
      <c r="A523" s="41" t="s">
        <v>35</v>
      </c>
      <c r="B523" s="42">
        <v>18</v>
      </c>
      <c r="C523" s="43">
        <v>3</v>
      </c>
      <c r="D523" s="43">
        <v>9</v>
      </c>
      <c r="E523" s="44" t="s">
        <v>982</v>
      </c>
      <c r="F523" s="42" t="s">
        <v>584</v>
      </c>
      <c r="G523" s="45">
        <f>G524+G526</f>
        <v>280</v>
      </c>
      <c r="H523" s="45">
        <f>H524+H526</f>
        <v>280</v>
      </c>
      <c r="I523" s="61"/>
      <c r="J523" s="46"/>
    </row>
    <row r="524" spans="1:10" s="2" customFormat="1">
      <c r="A524" s="17" t="s">
        <v>524</v>
      </c>
      <c r="B524" s="20">
        <v>18</v>
      </c>
      <c r="C524" s="21">
        <v>3</v>
      </c>
      <c r="D524" s="21">
        <v>9</v>
      </c>
      <c r="E524" s="22" t="s">
        <v>982</v>
      </c>
      <c r="F524" s="20" t="s">
        <v>20</v>
      </c>
      <c r="G524" s="23">
        <f>G525</f>
        <v>275.2</v>
      </c>
      <c r="H524" s="23">
        <f>H525</f>
        <v>275.2</v>
      </c>
      <c r="I524" s="60"/>
      <c r="J524" s="48"/>
    </row>
    <row r="525" spans="1:10" s="9" customFormat="1">
      <c r="A525" s="17" t="s">
        <v>36</v>
      </c>
      <c r="B525" s="20">
        <v>18</v>
      </c>
      <c r="C525" s="21">
        <v>3</v>
      </c>
      <c r="D525" s="21">
        <v>9</v>
      </c>
      <c r="E525" s="22" t="s">
        <v>982</v>
      </c>
      <c r="F525" s="20" t="s">
        <v>19</v>
      </c>
      <c r="G525" s="23">
        <v>275.2</v>
      </c>
      <c r="H525" s="23">
        <v>275.2</v>
      </c>
      <c r="I525" s="60"/>
      <c r="J525" s="48"/>
    </row>
    <row r="526" spans="1:10" s="2" customFormat="1">
      <c r="A526" s="17" t="s">
        <v>30</v>
      </c>
      <c r="B526" s="20">
        <v>18</v>
      </c>
      <c r="C526" s="21">
        <v>3</v>
      </c>
      <c r="D526" s="21">
        <v>9</v>
      </c>
      <c r="E526" s="22" t="s">
        <v>982</v>
      </c>
      <c r="F526" s="20" t="s">
        <v>4</v>
      </c>
      <c r="G526" s="23">
        <f>G527</f>
        <v>4.8</v>
      </c>
      <c r="H526" s="23">
        <f>H527</f>
        <v>4.8</v>
      </c>
      <c r="I526" s="60"/>
      <c r="J526" s="48"/>
    </row>
    <row r="527" spans="1:10" s="2" customFormat="1">
      <c r="A527" s="17" t="s">
        <v>29</v>
      </c>
      <c r="B527" s="20">
        <v>18</v>
      </c>
      <c r="C527" s="21">
        <v>3</v>
      </c>
      <c r="D527" s="21">
        <v>9</v>
      </c>
      <c r="E527" s="22" t="s">
        <v>982</v>
      </c>
      <c r="F527" s="20" t="s">
        <v>28</v>
      </c>
      <c r="G527" s="23">
        <v>4.8</v>
      </c>
      <c r="H527" s="23">
        <v>4.8</v>
      </c>
      <c r="I527" s="60"/>
      <c r="J527" s="48"/>
    </row>
    <row r="528" spans="1:10" s="2" customFormat="1">
      <c r="A528" s="17" t="s">
        <v>86</v>
      </c>
      <c r="B528" s="20">
        <v>18</v>
      </c>
      <c r="C528" s="21">
        <v>3</v>
      </c>
      <c r="D528" s="21">
        <v>9</v>
      </c>
      <c r="E528" s="22" t="s">
        <v>258</v>
      </c>
      <c r="F528" s="20"/>
      <c r="G528" s="23">
        <f t="shared" ref="G528:H530" si="43">G529</f>
        <v>2000</v>
      </c>
      <c r="H528" s="23">
        <f t="shared" si="43"/>
        <v>2000</v>
      </c>
      <c r="I528" s="60"/>
      <c r="J528" s="48"/>
    </row>
    <row r="529" spans="1:10" s="9" customFormat="1">
      <c r="A529" s="41" t="s">
        <v>503</v>
      </c>
      <c r="B529" s="42">
        <v>18</v>
      </c>
      <c r="C529" s="43">
        <v>3</v>
      </c>
      <c r="D529" s="43">
        <v>9</v>
      </c>
      <c r="E529" s="44" t="s">
        <v>699</v>
      </c>
      <c r="F529" s="42"/>
      <c r="G529" s="45">
        <f t="shared" si="43"/>
        <v>2000</v>
      </c>
      <c r="H529" s="45">
        <f t="shared" si="43"/>
        <v>2000</v>
      </c>
      <c r="I529" s="61"/>
      <c r="J529" s="46"/>
    </row>
    <row r="530" spans="1:10" s="2" customFormat="1">
      <c r="A530" s="17" t="s">
        <v>27</v>
      </c>
      <c r="B530" s="20">
        <v>18</v>
      </c>
      <c r="C530" s="21">
        <v>3</v>
      </c>
      <c r="D530" s="21">
        <v>9</v>
      </c>
      <c r="E530" s="22" t="s">
        <v>560</v>
      </c>
      <c r="F530" s="20">
        <v>600</v>
      </c>
      <c r="G530" s="23">
        <f t="shared" si="43"/>
        <v>2000</v>
      </c>
      <c r="H530" s="23">
        <f t="shared" si="43"/>
        <v>2000</v>
      </c>
      <c r="I530" s="60"/>
      <c r="J530" s="48"/>
    </row>
    <row r="531" spans="1:10" s="2" customFormat="1">
      <c r="A531" s="17" t="s">
        <v>26</v>
      </c>
      <c r="B531" s="20">
        <v>18</v>
      </c>
      <c r="C531" s="21">
        <v>3</v>
      </c>
      <c r="D531" s="21">
        <v>9</v>
      </c>
      <c r="E531" s="22" t="s">
        <v>560</v>
      </c>
      <c r="F531" s="20">
        <v>610</v>
      </c>
      <c r="G531" s="81">
        <v>2000</v>
      </c>
      <c r="H531" s="81">
        <v>2000</v>
      </c>
      <c r="I531" s="60"/>
      <c r="J531" s="48"/>
    </row>
    <row r="532" spans="1:10" s="2" customFormat="1">
      <c r="A532" s="36" t="s">
        <v>517</v>
      </c>
      <c r="B532" s="37">
        <v>18</v>
      </c>
      <c r="C532" s="38">
        <v>3</v>
      </c>
      <c r="D532" s="38">
        <v>14</v>
      </c>
      <c r="E532" s="39" t="s">
        <v>584</v>
      </c>
      <c r="F532" s="37" t="s">
        <v>584</v>
      </c>
      <c r="G532" s="40">
        <f>G533</f>
        <v>1200</v>
      </c>
      <c r="H532" s="40">
        <f>H533</f>
        <v>1200</v>
      </c>
      <c r="I532" s="60"/>
      <c r="J532" s="48"/>
    </row>
    <row r="533" spans="1:10" s="9" customFormat="1">
      <c r="A533" s="17" t="s">
        <v>58</v>
      </c>
      <c r="B533" s="20">
        <v>18</v>
      </c>
      <c r="C533" s="21">
        <v>3</v>
      </c>
      <c r="D533" s="21">
        <v>14</v>
      </c>
      <c r="E533" s="22" t="s">
        <v>229</v>
      </c>
      <c r="F533" s="20" t="s">
        <v>584</v>
      </c>
      <c r="G533" s="23">
        <f>G534</f>
        <v>1200</v>
      </c>
      <c r="H533" s="23">
        <f>H534</f>
        <v>1200</v>
      </c>
      <c r="I533" s="60"/>
      <c r="J533" s="48"/>
    </row>
    <row r="534" spans="1:10" s="2" customFormat="1">
      <c r="A534" s="17" t="s">
        <v>57</v>
      </c>
      <c r="B534" s="20">
        <v>18</v>
      </c>
      <c r="C534" s="21">
        <v>3</v>
      </c>
      <c r="D534" s="21">
        <v>14</v>
      </c>
      <c r="E534" s="22" t="s">
        <v>294</v>
      </c>
      <c r="F534" s="20" t="s">
        <v>584</v>
      </c>
      <c r="G534" s="23">
        <f>G535+G539</f>
        <v>1200</v>
      </c>
      <c r="H534" s="23">
        <f>H535+H539</f>
        <v>1200</v>
      </c>
      <c r="I534" s="60"/>
      <c r="J534" s="48"/>
    </row>
    <row r="535" spans="1:10" s="2" customFormat="1" ht="39.6">
      <c r="A535" s="17" t="s">
        <v>295</v>
      </c>
      <c r="B535" s="20">
        <v>18</v>
      </c>
      <c r="C535" s="21">
        <v>3</v>
      </c>
      <c r="D535" s="21">
        <v>14</v>
      </c>
      <c r="E535" s="22" t="s">
        <v>296</v>
      </c>
      <c r="F535" s="20" t="s">
        <v>584</v>
      </c>
      <c r="G535" s="23">
        <f t="shared" ref="G535:H537" si="44">G536</f>
        <v>600</v>
      </c>
      <c r="H535" s="23">
        <f t="shared" si="44"/>
        <v>600</v>
      </c>
      <c r="I535" s="60"/>
      <c r="J535" s="48"/>
    </row>
    <row r="536" spans="1:10" s="9" customFormat="1">
      <c r="A536" s="41" t="s">
        <v>521</v>
      </c>
      <c r="B536" s="42">
        <v>18</v>
      </c>
      <c r="C536" s="43">
        <v>3</v>
      </c>
      <c r="D536" s="43">
        <v>14</v>
      </c>
      <c r="E536" s="44" t="s">
        <v>297</v>
      </c>
      <c r="F536" s="42" t="s">
        <v>584</v>
      </c>
      <c r="G536" s="45">
        <f t="shared" si="44"/>
        <v>600</v>
      </c>
      <c r="H536" s="45">
        <f t="shared" si="44"/>
        <v>600</v>
      </c>
      <c r="I536" s="61"/>
      <c r="J536" s="46"/>
    </row>
    <row r="537" spans="1:10" s="2" customFormat="1">
      <c r="A537" s="17" t="s">
        <v>524</v>
      </c>
      <c r="B537" s="20">
        <v>18</v>
      </c>
      <c r="C537" s="21">
        <v>3</v>
      </c>
      <c r="D537" s="21">
        <v>14</v>
      </c>
      <c r="E537" s="22" t="s">
        <v>297</v>
      </c>
      <c r="F537" s="20" t="s">
        <v>20</v>
      </c>
      <c r="G537" s="23">
        <f t="shared" si="44"/>
        <v>600</v>
      </c>
      <c r="H537" s="23">
        <f t="shared" si="44"/>
        <v>600</v>
      </c>
      <c r="I537" s="60"/>
      <c r="J537" s="48"/>
    </row>
    <row r="538" spans="1:10" s="2" customFormat="1">
      <c r="A538" s="17" t="s">
        <v>36</v>
      </c>
      <c r="B538" s="20">
        <v>18</v>
      </c>
      <c r="C538" s="21">
        <v>3</v>
      </c>
      <c r="D538" s="21">
        <v>14</v>
      </c>
      <c r="E538" s="22" t="s">
        <v>297</v>
      </c>
      <c r="F538" s="20" t="s">
        <v>19</v>
      </c>
      <c r="G538" s="23">
        <v>600</v>
      </c>
      <c r="H538" s="23">
        <v>600</v>
      </c>
      <c r="I538" s="60"/>
      <c r="J538" s="48"/>
    </row>
    <row r="539" spans="1:10" s="2" customFormat="1">
      <c r="A539" s="17" t="s">
        <v>697</v>
      </c>
      <c r="B539" s="20">
        <v>18</v>
      </c>
      <c r="C539" s="21">
        <v>3</v>
      </c>
      <c r="D539" s="21">
        <v>14</v>
      </c>
      <c r="E539" s="22" t="s">
        <v>611</v>
      </c>
      <c r="F539" s="20"/>
      <c r="G539" s="23">
        <f>G540+G543</f>
        <v>600</v>
      </c>
      <c r="H539" s="23">
        <f>H540+H543</f>
        <v>600</v>
      </c>
      <c r="I539" s="60"/>
      <c r="J539" s="48"/>
    </row>
    <row r="540" spans="1:10" s="9" customFormat="1">
      <c r="A540" s="41" t="s">
        <v>613</v>
      </c>
      <c r="B540" s="42">
        <v>18</v>
      </c>
      <c r="C540" s="43">
        <v>3</v>
      </c>
      <c r="D540" s="43">
        <v>14</v>
      </c>
      <c r="E540" s="44" t="s">
        <v>612</v>
      </c>
      <c r="F540" s="42"/>
      <c r="G540" s="45">
        <f>G541</f>
        <v>0</v>
      </c>
      <c r="H540" s="45">
        <f>H541</f>
        <v>0</v>
      </c>
      <c r="I540" s="61"/>
      <c r="J540" s="46"/>
    </row>
    <row r="541" spans="1:10" s="2" customFormat="1">
      <c r="A541" s="17" t="s">
        <v>524</v>
      </c>
      <c r="B541" s="20">
        <v>18</v>
      </c>
      <c r="C541" s="21">
        <v>3</v>
      </c>
      <c r="D541" s="21">
        <v>14</v>
      </c>
      <c r="E541" s="22" t="s">
        <v>612</v>
      </c>
      <c r="F541" s="20">
        <v>200</v>
      </c>
      <c r="G541" s="23">
        <f>G542</f>
        <v>0</v>
      </c>
      <c r="H541" s="23">
        <f>H542</f>
        <v>0</v>
      </c>
      <c r="I541" s="60"/>
      <c r="J541" s="48"/>
    </row>
    <row r="542" spans="1:10" s="2" customFormat="1">
      <c r="A542" s="17" t="s">
        <v>36</v>
      </c>
      <c r="B542" s="20">
        <v>18</v>
      </c>
      <c r="C542" s="21">
        <v>3</v>
      </c>
      <c r="D542" s="21">
        <v>14</v>
      </c>
      <c r="E542" s="69" t="s">
        <v>612</v>
      </c>
      <c r="F542" s="20">
        <v>240</v>
      </c>
      <c r="G542" s="23">
        <v>0</v>
      </c>
      <c r="H542" s="23">
        <v>0</v>
      </c>
      <c r="I542" s="60"/>
      <c r="J542" s="48"/>
    </row>
    <row r="543" spans="1:10" s="9" customFormat="1">
      <c r="A543" s="41" t="s">
        <v>614</v>
      </c>
      <c r="B543" s="42">
        <v>18</v>
      </c>
      <c r="C543" s="43">
        <v>3</v>
      </c>
      <c r="D543" s="43">
        <v>14</v>
      </c>
      <c r="E543" s="44" t="s">
        <v>615</v>
      </c>
      <c r="F543" s="42"/>
      <c r="G543" s="45">
        <f>G544</f>
        <v>600</v>
      </c>
      <c r="H543" s="45">
        <f>H544</f>
        <v>600</v>
      </c>
      <c r="I543" s="61"/>
      <c r="J543" s="46"/>
    </row>
    <row r="544" spans="1:10" s="2" customFormat="1">
      <c r="A544" s="17" t="s">
        <v>524</v>
      </c>
      <c r="B544" s="20">
        <v>18</v>
      </c>
      <c r="C544" s="21">
        <v>3</v>
      </c>
      <c r="D544" s="21">
        <v>14</v>
      </c>
      <c r="E544" s="22" t="s">
        <v>615</v>
      </c>
      <c r="F544" s="20">
        <v>200</v>
      </c>
      <c r="G544" s="23">
        <f>G545</f>
        <v>600</v>
      </c>
      <c r="H544" s="23">
        <f>H545</f>
        <v>600</v>
      </c>
      <c r="I544" s="60"/>
      <c r="J544" s="48"/>
    </row>
    <row r="545" spans="1:10" s="2" customFormat="1">
      <c r="A545" s="17" t="s">
        <v>36</v>
      </c>
      <c r="B545" s="20">
        <v>18</v>
      </c>
      <c r="C545" s="21">
        <v>3</v>
      </c>
      <c r="D545" s="21">
        <v>14</v>
      </c>
      <c r="E545" s="22" t="s">
        <v>615</v>
      </c>
      <c r="F545" s="20">
        <v>240</v>
      </c>
      <c r="G545" s="23">
        <v>600</v>
      </c>
      <c r="H545" s="23">
        <v>600</v>
      </c>
      <c r="I545" s="60"/>
      <c r="J545" s="48"/>
    </row>
    <row r="546" spans="1:10" s="2" customFormat="1">
      <c r="A546" s="31" t="s">
        <v>74</v>
      </c>
      <c r="B546" s="32">
        <v>18</v>
      </c>
      <c r="C546" s="33">
        <v>4</v>
      </c>
      <c r="D546" s="33">
        <v>0</v>
      </c>
      <c r="E546" s="34" t="s">
        <v>584</v>
      </c>
      <c r="F546" s="32" t="s">
        <v>584</v>
      </c>
      <c r="G546" s="35">
        <f>G547+G567+G586+G613</f>
        <v>106822.8</v>
      </c>
      <c r="H546" s="35">
        <f>H547+H567+H586+H613</f>
        <v>106830.8</v>
      </c>
      <c r="I546" s="60"/>
      <c r="J546" s="48"/>
    </row>
    <row r="547" spans="1:10" s="2" customFormat="1">
      <c r="A547" s="36" t="s">
        <v>108</v>
      </c>
      <c r="B547" s="37">
        <v>18</v>
      </c>
      <c r="C547" s="38">
        <v>4</v>
      </c>
      <c r="D547" s="38">
        <v>8</v>
      </c>
      <c r="E547" s="39" t="s">
        <v>584</v>
      </c>
      <c r="F547" s="37" t="s">
        <v>584</v>
      </c>
      <c r="G547" s="40">
        <f>G548+G554</f>
        <v>28868</v>
      </c>
      <c r="H547" s="40">
        <f>H548+H554</f>
        <v>28876</v>
      </c>
      <c r="I547" s="60"/>
      <c r="J547" s="48"/>
    </row>
    <row r="548" spans="1:10" s="9" customFormat="1">
      <c r="A548" s="17" t="s">
        <v>67</v>
      </c>
      <c r="B548" s="20">
        <v>18</v>
      </c>
      <c r="C548" s="21">
        <v>4</v>
      </c>
      <c r="D548" s="21">
        <v>8</v>
      </c>
      <c r="E548" s="22" t="s">
        <v>275</v>
      </c>
      <c r="F548" s="20" t="s">
        <v>584</v>
      </c>
      <c r="G548" s="23">
        <f t="shared" ref="G548:H552" si="45">G549</f>
        <v>27900</v>
      </c>
      <c r="H548" s="23">
        <f t="shared" si="45"/>
        <v>27900</v>
      </c>
      <c r="I548" s="60"/>
      <c r="J548" s="48"/>
    </row>
    <row r="549" spans="1:10" s="2" customFormat="1">
      <c r="A549" s="17" t="s">
        <v>109</v>
      </c>
      <c r="B549" s="20">
        <v>18</v>
      </c>
      <c r="C549" s="21">
        <v>4</v>
      </c>
      <c r="D549" s="21">
        <v>8</v>
      </c>
      <c r="E549" s="22" t="s">
        <v>276</v>
      </c>
      <c r="F549" s="20" t="s">
        <v>584</v>
      </c>
      <c r="G549" s="23">
        <f t="shared" si="45"/>
        <v>27900</v>
      </c>
      <c r="H549" s="23">
        <f t="shared" si="45"/>
        <v>27900</v>
      </c>
      <c r="I549" s="60"/>
      <c r="J549" s="48"/>
    </row>
    <row r="550" spans="1:10" s="2" customFormat="1" ht="26.4">
      <c r="A550" s="17" t="s">
        <v>278</v>
      </c>
      <c r="B550" s="20">
        <v>18</v>
      </c>
      <c r="C550" s="21">
        <v>4</v>
      </c>
      <c r="D550" s="21">
        <v>8</v>
      </c>
      <c r="E550" s="22" t="s">
        <v>277</v>
      </c>
      <c r="F550" s="20" t="s">
        <v>584</v>
      </c>
      <c r="G550" s="23">
        <f t="shared" si="45"/>
        <v>27900</v>
      </c>
      <c r="H550" s="23">
        <f t="shared" si="45"/>
        <v>27900</v>
      </c>
      <c r="I550" s="60"/>
      <c r="J550" s="48"/>
    </row>
    <row r="551" spans="1:10" s="9" customFormat="1" ht="26.4">
      <c r="A551" s="41" t="s">
        <v>278</v>
      </c>
      <c r="B551" s="42">
        <v>18</v>
      </c>
      <c r="C551" s="43">
        <v>4</v>
      </c>
      <c r="D551" s="43">
        <v>8</v>
      </c>
      <c r="E551" s="44" t="s">
        <v>279</v>
      </c>
      <c r="F551" s="42" t="s">
        <v>584</v>
      </c>
      <c r="G551" s="45">
        <f t="shared" si="45"/>
        <v>27900</v>
      </c>
      <c r="H551" s="45">
        <f t="shared" si="45"/>
        <v>27900</v>
      </c>
      <c r="I551" s="61"/>
      <c r="J551" s="46"/>
    </row>
    <row r="552" spans="1:10" s="9" customFormat="1">
      <c r="A552" s="17" t="s">
        <v>524</v>
      </c>
      <c r="B552" s="20">
        <v>18</v>
      </c>
      <c r="C552" s="21">
        <v>4</v>
      </c>
      <c r="D552" s="21">
        <v>8</v>
      </c>
      <c r="E552" s="22" t="s">
        <v>279</v>
      </c>
      <c r="F552" s="20" t="s">
        <v>20</v>
      </c>
      <c r="G552" s="23">
        <f t="shared" si="45"/>
        <v>27900</v>
      </c>
      <c r="H552" s="23">
        <f t="shared" si="45"/>
        <v>27900</v>
      </c>
      <c r="I552" s="60"/>
      <c r="J552" s="48"/>
    </row>
    <row r="553" spans="1:10" s="2" customFormat="1">
      <c r="A553" s="17" t="s">
        <v>36</v>
      </c>
      <c r="B553" s="20">
        <v>18</v>
      </c>
      <c r="C553" s="21">
        <v>4</v>
      </c>
      <c r="D553" s="21">
        <v>8</v>
      </c>
      <c r="E553" s="22" t="s">
        <v>279</v>
      </c>
      <c r="F553" s="20" t="s">
        <v>19</v>
      </c>
      <c r="G553" s="23">
        <v>27900</v>
      </c>
      <c r="H553" s="23">
        <v>27900</v>
      </c>
      <c r="I553" s="60"/>
      <c r="J553" s="48"/>
    </row>
    <row r="554" spans="1:10" s="2" customFormat="1">
      <c r="A554" s="17" t="s">
        <v>163</v>
      </c>
      <c r="B554" s="20">
        <v>18</v>
      </c>
      <c r="C554" s="21">
        <v>4</v>
      </c>
      <c r="D554" s="21">
        <v>8</v>
      </c>
      <c r="E554" s="22" t="s">
        <v>235</v>
      </c>
      <c r="F554" s="20" t="s">
        <v>584</v>
      </c>
      <c r="G554" s="23">
        <f>G555</f>
        <v>968</v>
      </c>
      <c r="H554" s="23">
        <f>H555</f>
        <v>976</v>
      </c>
      <c r="I554" s="60"/>
      <c r="J554" s="48"/>
    </row>
    <row r="555" spans="1:10" s="9" customFormat="1">
      <c r="A555" s="17" t="s">
        <v>164</v>
      </c>
      <c r="B555" s="20">
        <v>18</v>
      </c>
      <c r="C555" s="21">
        <v>4</v>
      </c>
      <c r="D555" s="21">
        <v>8</v>
      </c>
      <c r="E555" s="22" t="s">
        <v>280</v>
      </c>
      <c r="F555" s="20" t="s">
        <v>584</v>
      </c>
      <c r="G555" s="23">
        <f>G556+G563</f>
        <v>968</v>
      </c>
      <c r="H555" s="23">
        <f>H556+H563</f>
        <v>976</v>
      </c>
      <c r="I555" s="60"/>
      <c r="J555" s="48"/>
    </row>
    <row r="556" spans="1:10" s="2" customFormat="1">
      <c r="A556" s="17" t="s">
        <v>281</v>
      </c>
      <c r="B556" s="20">
        <v>18</v>
      </c>
      <c r="C556" s="21">
        <v>4</v>
      </c>
      <c r="D556" s="21">
        <v>8</v>
      </c>
      <c r="E556" s="22" t="s">
        <v>282</v>
      </c>
      <c r="F556" s="20" t="s">
        <v>584</v>
      </c>
      <c r="G556" s="23">
        <f>G557+G560</f>
        <v>468</v>
      </c>
      <c r="H556" s="23">
        <f>H557+H560</f>
        <v>476</v>
      </c>
      <c r="I556" s="60"/>
      <c r="J556" s="48"/>
    </row>
    <row r="557" spans="1:10" s="9" customFormat="1" ht="26.4">
      <c r="A557" s="41" t="s">
        <v>496</v>
      </c>
      <c r="B557" s="42">
        <v>18</v>
      </c>
      <c r="C557" s="43">
        <v>4</v>
      </c>
      <c r="D557" s="43">
        <v>8</v>
      </c>
      <c r="E557" s="44" t="s">
        <v>717</v>
      </c>
      <c r="F557" s="42" t="s">
        <v>584</v>
      </c>
      <c r="G557" s="45">
        <f>G558</f>
        <v>300</v>
      </c>
      <c r="H557" s="45">
        <f>H558</f>
        <v>300</v>
      </c>
      <c r="I557" s="61"/>
      <c r="J557" s="46"/>
    </row>
    <row r="558" spans="1:10" s="2" customFormat="1">
      <c r="A558" s="17" t="s">
        <v>30</v>
      </c>
      <c r="B558" s="20">
        <v>18</v>
      </c>
      <c r="C558" s="21">
        <v>4</v>
      </c>
      <c r="D558" s="21">
        <v>8</v>
      </c>
      <c r="E558" s="22" t="s">
        <v>717</v>
      </c>
      <c r="F558" s="20" t="s">
        <v>4</v>
      </c>
      <c r="G558" s="23">
        <f>G559</f>
        <v>300</v>
      </c>
      <c r="H558" s="23">
        <f>H559</f>
        <v>300</v>
      </c>
      <c r="I558" s="60"/>
      <c r="J558" s="48"/>
    </row>
    <row r="559" spans="1:10" s="9" customFormat="1" ht="26.4">
      <c r="A559" s="17" t="s">
        <v>544</v>
      </c>
      <c r="B559" s="20">
        <v>18</v>
      </c>
      <c r="C559" s="21">
        <v>4</v>
      </c>
      <c r="D559" s="21">
        <v>8</v>
      </c>
      <c r="E559" s="69" t="s">
        <v>717</v>
      </c>
      <c r="F559" s="20" t="s">
        <v>10</v>
      </c>
      <c r="G559" s="23">
        <v>300</v>
      </c>
      <c r="H559" s="23">
        <v>300</v>
      </c>
      <c r="I559" s="60"/>
      <c r="J559" s="48"/>
    </row>
    <row r="560" spans="1:10" s="9" customFormat="1" ht="26.4">
      <c r="A560" s="41" t="s">
        <v>714</v>
      </c>
      <c r="B560" s="42">
        <v>18</v>
      </c>
      <c r="C560" s="43">
        <v>4</v>
      </c>
      <c r="D560" s="43">
        <v>8</v>
      </c>
      <c r="E560" s="44" t="s">
        <v>715</v>
      </c>
      <c r="F560" s="42"/>
      <c r="G560" s="45">
        <f>G561</f>
        <v>168</v>
      </c>
      <c r="H560" s="45">
        <f>H561</f>
        <v>176</v>
      </c>
      <c r="I560" s="61"/>
      <c r="J560" s="46"/>
    </row>
    <row r="561" spans="1:10" s="9" customFormat="1">
      <c r="A561" s="17" t="s">
        <v>30</v>
      </c>
      <c r="B561" s="20">
        <v>18</v>
      </c>
      <c r="C561" s="21">
        <v>4</v>
      </c>
      <c r="D561" s="21">
        <v>8</v>
      </c>
      <c r="E561" s="22" t="s">
        <v>715</v>
      </c>
      <c r="F561" s="20">
        <v>800</v>
      </c>
      <c r="G561" s="23">
        <f>G562</f>
        <v>168</v>
      </c>
      <c r="H561" s="23">
        <f>H562</f>
        <v>176</v>
      </c>
      <c r="I561" s="60"/>
      <c r="J561" s="48"/>
    </row>
    <row r="562" spans="1:10" s="9" customFormat="1" ht="26.4">
      <c r="A562" s="17" t="s">
        <v>544</v>
      </c>
      <c r="B562" s="20">
        <v>18</v>
      </c>
      <c r="C562" s="21">
        <v>4</v>
      </c>
      <c r="D562" s="21">
        <v>8</v>
      </c>
      <c r="E562" s="22" t="s">
        <v>715</v>
      </c>
      <c r="F562" s="20">
        <v>810</v>
      </c>
      <c r="G562" s="23">
        <v>168</v>
      </c>
      <c r="H562" s="23">
        <v>176</v>
      </c>
      <c r="I562" s="60"/>
      <c r="J562" s="48"/>
    </row>
    <row r="563" spans="1:10" s="51" customFormat="1" ht="13.2">
      <c r="A563" s="49" t="s">
        <v>352</v>
      </c>
      <c r="B563" s="50" t="s">
        <v>597</v>
      </c>
      <c r="C563" s="50" t="s">
        <v>7</v>
      </c>
      <c r="D563" s="50" t="s">
        <v>97</v>
      </c>
      <c r="E563" s="50" t="s">
        <v>353</v>
      </c>
      <c r="F563" s="50"/>
      <c r="G563" s="23">
        <f t="shared" ref="G563:H565" si="46">G564</f>
        <v>500</v>
      </c>
      <c r="H563" s="23">
        <f t="shared" si="46"/>
        <v>500</v>
      </c>
      <c r="I563" s="60"/>
      <c r="J563" s="57"/>
    </row>
    <row r="564" spans="1:10" s="51" customFormat="1" ht="13.2">
      <c r="A564" s="52" t="s">
        <v>598</v>
      </c>
      <c r="B564" s="53" t="s">
        <v>597</v>
      </c>
      <c r="C564" s="53" t="s">
        <v>7</v>
      </c>
      <c r="D564" s="53" t="s">
        <v>97</v>
      </c>
      <c r="E564" s="53" t="s">
        <v>599</v>
      </c>
      <c r="F564" s="53"/>
      <c r="G564" s="45">
        <f t="shared" si="46"/>
        <v>500</v>
      </c>
      <c r="H564" s="45">
        <f t="shared" si="46"/>
        <v>500</v>
      </c>
      <c r="I564" s="61"/>
      <c r="J564" s="88"/>
    </row>
    <row r="565" spans="1:10" s="51" customFormat="1" ht="13.2">
      <c r="A565" s="17" t="s">
        <v>524</v>
      </c>
      <c r="B565" s="50" t="s">
        <v>597</v>
      </c>
      <c r="C565" s="50" t="s">
        <v>7</v>
      </c>
      <c r="D565" s="50" t="s">
        <v>97</v>
      </c>
      <c r="E565" s="50" t="s">
        <v>599</v>
      </c>
      <c r="F565" s="50" t="s">
        <v>20</v>
      </c>
      <c r="G565" s="23">
        <f t="shared" si="46"/>
        <v>500</v>
      </c>
      <c r="H565" s="23">
        <f t="shared" si="46"/>
        <v>500</v>
      </c>
      <c r="I565" s="60"/>
      <c r="J565" s="57"/>
    </row>
    <row r="566" spans="1:10" s="51" customFormat="1" ht="13.2">
      <c r="A566" s="54" t="s">
        <v>36</v>
      </c>
      <c r="B566" s="50" t="s">
        <v>597</v>
      </c>
      <c r="C566" s="50" t="s">
        <v>7</v>
      </c>
      <c r="D566" s="50" t="s">
        <v>97</v>
      </c>
      <c r="E566" s="50" t="s">
        <v>599</v>
      </c>
      <c r="F566" s="50" t="s">
        <v>19</v>
      </c>
      <c r="G566" s="23">
        <v>500</v>
      </c>
      <c r="H566" s="23">
        <v>500</v>
      </c>
      <c r="I566" s="60"/>
      <c r="J566" s="57"/>
    </row>
    <row r="567" spans="1:10" s="2" customFormat="1">
      <c r="A567" s="36" t="s">
        <v>110</v>
      </c>
      <c r="B567" s="37">
        <v>18</v>
      </c>
      <c r="C567" s="38">
        <v>4</v>
      </c>
      <c r="D567" s="38">
        <v>9</v>
      </c>
      <c r="E567" s="39" t="s">
        <v>584</v>
      </c>
      <c r="F567" s="37" t="s">
        <v>584</v>
      </c>
      <c r="G567" s="40">
        <f>G568</f>
        <v>60300</v>
      </c>
      <c r="H567" s="40">
        <f>H568</f>
        <v>60300</v>
      </c>
      <c r="I567" s="60"/>
      <c r="J567" s="48"/>
    </row>
    <row r="568" spans="1:10" s="2" customFormat="1">
      <c r="A568" s="17" t="s">
        <v>67</v>
      </c>
      <c r="B568" s="20">
        <v>18</v>
      </c>
      <c r="C568" s="21">
        <v>4</v>
      </c>
      <c r="D568" s="21">
        <v>9</v>
      </c>
      <c r="E568" s="22" t="s">
        <v>275</v>
      </c>
      <c r="F568" s="20" t="s">
        <v>584</v>
      </c>
      <c r="G568" s="23">
        <f>G569+G581</f>
        <v>60300</v>
      </c>
      <c r="H568" s="23">
        <f>H569+H581</f>
        <v>60300</v>
      </c>
      <c r="I568" s="60"/>
      <c r="J568" s="48"/>
    </row>
    <row r="569" spans="1:10" s="2" customFormat="1">
      <c r="A569" s="17" t="s">
        <v>111</v>
      </c>
      <c r="B569" s="20">
        <v>18</v>
      </c>
      <c r="C569" s="21">
        <v>4</v>
      </c>
      <c r="D569" s="21">
        <v>9</v>
      </c>
      <c r="E569" s="22" t="s">
        <v>283</v>
      </c>
      <c r="F569" s="20" t="s">
        <v>584</v>
      </c>
      <c r="G569" s="23">
        <f>G570+G574</f>
        <v>59300</v>
      </c>
      <c r="H569" s="23">
        <f>H570+H574</f>
        <v>59300</v>
      </c>
      <c r="I569" s="60"/>
      <c r="J569" s="48"/>
    </row>
    <row r="570" spans="1:10" s="2" customFormat="1" ht="26.4">
      <c r="A570" s="17" t="s">
        <v>284</v>
      </c>
      <c r="B570" s="20">
        <v>18</v>
      </c>
      <c r="C570" s="21">
        <v>4</v>
      </c>
      <c r="D570" s="21">
        <v>9</v>
      </c>
      <c r="E570" s="22" t="s">
        <v>285</v>
      </c>
      <c r="F570" s="20" t="s">
        <v>584</v>
      </c>
      <c r="G570" s="23">
        <f t="shared" ref="G570:H572" si="47">G571</f>
        <v>28710</v>
      </c>
      <c r="H570" s="23">
        <f t="shared" si="47"/>
        <v>28710</v>
      </c>
      <c r="I570" s="60"/>
      <c r="J570" s="48"/>
    </row>
    <row r="571" spans="1:10" s="9" customFormat="1">
      <c r="A571" s="41" t="s">
        <v>286</v>
      </c>
      <c r="B571" s="42">
        <v>18</v>
      </c>
      <c r="C571" s="43">
        <v>4</v>
      </c>
      <c r="D571" s="43">
        <v>9</v>
      </c>
      <c r="E571" s="44" t="s">
        <v>287</v>
      </c>
      <c r="F571" s="42" t="s">
        <v>584</v>
      </c>
      <c r="G571" s="45">
        <f t="shared" si="47"/>
        <v>28710</v>
      </c>
      <c r="H571" s="45">
        <f t="shared" si="47"/>
        <v>28710</v>
      </c>
      <c r="I571" s="61"/>
      <c r="J571" s="46"/>
    </row>
    <row r="572" spans="1:10" s="9" customFormat="1">
      <c r="A572" s="17" t="s">
        <v>524</v>
      </c>
      <c r="B572" s="20">
        <v>18</v>
      </c>
      <c r="C572" s="21">
        <v>4</v>
      </c>
      <c r="D572" s="21">
        <v>9</v>
      </c>
      <c r="E572" s="22" t="s">
        <v>287</v>
      </c>
      <c r="F572" s="20" t="s">
        <v>20</v>
      </c>
      <c r="G572" s="23">
        <f t="shared" si="47"/>
        <v>28710</v>
      </c>
      <c r="H572" s="23">
        <f t="shared" si="47"/>
        <v>28710</v>
      </c>
      <c r="I572" s="60"/>
      <c r="J572" s="48"/>
    </row>
    <row r="573" spans="1:10" s="2" customFormat="1">
      <c r="A573" s="17" t="s">
        <v>36</v>
      </c>
      <c r="B573" s="20">
        <v>18</v>
      </c>
      <c r="C573" s="21">
        <v>4</v>
      </c>
      <c r="D573" s="21">
        <v>9</v>
      </c>
      <c r="E573" s="22" t="s">
        <v>287</v>
      </c>
      <c r="F573" s="20" t="s">
        <v>19</v>
      </c>
      <c r="G573" s="23">
        <v>28710</v>
      </c>
      <c r="H573" s="23">
        <v>28710</v>
      </c>
      <c r="I573" s="60"/>
      <c r="J573" s="48"/>
    </row>
    <row r="574" spans="1:10" s="9" customFormat="1" ht="26.4">
      <c r="A574" s="17" t="s">
        <v>288</v>
      </c>
      <c r="B574" s="20">
        <v>18</v>
      </c>
      <c r="C574" s="21">
        <v>4</v>
      </c>
      <c r="D574" s="21">
        <v>9</v>
      </c>
      <c r="E574" s="22" t="s">
        <v>289</v>
      </c>
      <c r="F574" s="20" t="s">
        <v>584</v>
      </c>
      <c r="G574" s="23">
        <f>G575+G578</f>
        <v>30590</v>
      </c>
      <c r="H574" s="23">
        <f>H575+H578</f>
        <v>30590</v>
      </c>
      <c r="I574" s="60"/>
      <c r="J574" s="48"/>
    </row>
    <row r="575" spans="1:10" s="9" customFormat="1">
      <c r="A575" s="41" t="s">
        <v>112</v>
      </c>
      <c r="B575" s="42">
        <v>18</v>
      </c>
      <c r="C575" s="43">
        <v>4</v>
      </c>
      <c r="D575" s="43">
        <v>9</v>
      </c>
      <c r="E575" s="44" t="s">
        <v>290</v>
      </c>
      <c r="F575" s="42" t="s">
        <v>584</v>
      </c>
      <c r="G575" s="45">
        <f>G576</f>
        <v>29090</v>
      </c>
      <c r="H575" s="45">
        <f>H576</f>
        <v>29090</v>
      </c>
      <c r="I575" s="61"/>
      <c r="J575" s="46"/>
    </row>
    <row r="576" spans="1:10" s="2" customFormat="1">
      <c r="A576" s="17" t="s">
        <v>524</v>
      </c>
      <c r="B576" s="20">
        <v>18</v>
      </c>
      <c r="C576" s="21">
        <v>4</v>
      </c>
      <c r="D576" s="21">
        <v>9</v>
      </c>
      <c r="E576" s="22" t="s">
        <v>290</v>
      </c>
      <c r="F576" s="20" t="s">
        <v>20</v>
      </c>
      <c r="G576" s="23">
        <f>G577</f>
        <v>29090</v>
      </c>
      <c r="H576" s="23">
        <f>H577</f>
        <v>29090</v>
      </c>
      <c r="I576" s="60"/>
      <c r="J576" s="48"/>
    </row>
    <row r="577" spans="1:10" s="2" customFormat="1">
      <c r="A577" s="17" t="s">
        <v>36</v>
      </c>
      <c r="B577" s="20">
        <v>18</v>
      </c>
      <c r="C577" s="21">
        <v>4</v>
      </c>
      <c r="D577" s="21">
        <v>9</v>
      </c>
      <c r="E577" s="22" t="s">
        <v>290</v>
      </c>
      <c r="F577" s="20" t="s">
        <v>19</v>
      </c>
      <c r="G577" s="23">
        <f>28090+2500-1500</f>
        <v>29090</v>
      </c>
      <c r="H577" s="23">
        <f>28090+2500-1500</f>
        <v>29090</v>
      </c>
      <c r="I577" s="60"/>
      <c r="J577" s="48"/>
    </row>
    <row r="578" spans="1:10" s="9" customFormat="1" ht="26.4">
      <c r="A578" s="41" t="s">
        <v>545</v>
      </c>
      <c r="B578" s="42">
        <v>18</v>
      </c>
      <c r="C578" s="43">
        <v>4</v>
      </c>
      <c r="D578" s="43">
        <v>9</v>
      </c>
      <c r="E578" s="44" t="s">
        <v>546</v>
      </c>
      <c r="F578" s="42" t="s">
        <v>584</v>
      </c>
      <c r="G578" s="45">
        <f>G579</f>
        <v>1500</v>
      </c>
      <c r="H578" s="45">
        <f>H579</f>
        <v>1500</v>
      </c>
      <c r="I578" s="61"/>
      <c r="J578" s="46"/>
    </row>
    <row r="579" spans="1:10" s="9" customFormat="1">
      <c r="A579" s="17" t="s">
        <v>524</v>
      </c>
      <c r="B579" s="20">
        <v>18</v>
      </c>
      <c r="C579" s="21">
        <v>4</v>
      </c>
      <c r="D579" s="21">
        <v>9</v>
      </c>
      <c r="E579" s="22" t="s">
        <v>546</v>
      </c>
      <c r="F579" s="20" t="s">
        <v>20</v>
      </c>
      <c r="G579" s="23">
        <f>G580</f>
        <v>1500</v>
      </c>
      <c r="H579" s="23">
        <f>H580</f>
        <v>1500</v>
      </c>
      <c r="I579" s="60"/>
      <c r="J579" s="48"/>
    </row>
    <row r="580" spans="1:10" s="2" customFormat="1">
      <c r="A580" s="17" t="s">
        <v>36</v>
      </c>
      <c r="B580" s="20">
        <v>18</v>
      </c>
      <c r="C580" s="21">
        <v>4</v>
      </c>
      <c r="D580" s="21">
        <v>9</v>
      </c>
      <c r="E580" s="22" t="s">
        <v>546</v>
      </c>
      <c r="F580" s="20" t="s">
        <v>19</v>
      </c>
      <c r="G580" s="23">
        <v>1500</v>
      </c>
      <c r="H580" s="23">
        <v>1500</v>
      </c>
      <c r="I580" s="60"/>
      <c r="J580" s="48"/>
    </row>
    <row r="581" spans="1:10" s="2" customFormat="1">
      <c r="A581" s="17" t="s">
        <v>113</v>
      </c>
      <c r="B581" s="20">
        <v>18</v>
      </c>
      <c r="C581" s="21">
        <v>4</v>
      </c>
      <c r="D581" s="21">
        <v>9</v>
      </c>
      <c r="E581" s="22" t="s">
        <v>291</v>
      </c>
      <c r="F581" s="20" t="s">
        <v>584</v>
      </c>
      <c r="G581" s="23">
        <f t="shared" ref="G581:H584" si="48">G582</f>
        <v>1000</v>
      </c>
      <c r="H581" s="23">
        <f t="shared" si="48"/>
        <v>1000</v>
      </c>
      <c r="I581" s="60"/>
      <c r="J581" s="48"/>
    </row>
    <row r="582" spans="1:10" s="2" customFormat="1">
      <c r="A582" s="17" t="s">
        <v>292</v>
      </c>
      <c r="B582" s="20">
        <v>18</v>
      </c>
      <c r="C582" s="21">
        <v>4</v>
      </c>
      <c r="D582" s="21">
        <v>9</v>
      </c>
      <c r="E582" s="22" t="s">
        <v>293</v>
      </c>
      <c r="F582" s="20" t="s">
        <v>584</v>
      </c>
      <c r="G582" s="23">
        <f t="shared" si="48"/>
        <v>1000</v>
      </c>
      <c r="H582" s="23">
        <f t="shared" si="48"/>
        <v>1000</v>
      </c>
      <c r="I582" s="60"/>
      <c r="J582" s="48"/>
    </row>
    <row r="583" spans="1:10" s="9" customFormat="1">
      <c r="A583" s="41" t="s">
        <v>605</v>
      </c>
      <c r="B583" s="42">
        <v>18</v>
      </c>
      <c r="C583" s="43">
        <v>4</v>
      </c>
      <c r="D583" s="43">
        <v>9</v>
      </c>
      <c r="E583" s="44" t="s">
        <v>625</v>
      </c>
      <c r="F583" s="42" t="s">
        <v>584</v>
      </c>
      <c r="G583" s="45">
        <f t="shared" si="48"/>
        <v>1000</v>
      </c>
      <c r="H583" s="45">
        <f t="shared" si="48"/>
        <v>1000</v>
      </c>
      <c r="I583" s="61"/>
      <c r="J583" s="46"/>
    </row>
    <row r="584" spans="1:10" s="2" customFormat="1" ht="13.95" customHeight="1">
      <c r="A584" s="17" t="s">
        <v>524</v>
      </c>
      <c r="B584" s="20">
        <v>18</v>
      </c>
      <c r="C584" s="21">
        <v>4</v>
      </c>
      <c r="D584" s="21">
        <v>9</v>
      </c>
      <c r="E584" s="22" t="s">
        <v>625</v>
      </c>
      <c r="F584" s="20" t="s">
        <v>20</v>
      </c>
      <c r="G584" s="23">
        <f t="shared" si="48"/>
        <v>1000</v>
      </c>
      <c r="H584" s="23">
        <f t="shared" si="48"/>
        <v>1000</v>
      </c>
      <c r="I584" s="60"/>
      <c r="J584" s="48"/>
    </row>
    <row r="585" spans="1:10" s="9" customFormat="1">
      <c r="A585" s="17" t="s">
        <v>36</v>
      </c>
      <c r="B585" s="20">
        <v>18</v>
      </c>
      <c r="C585" s="21">
        <v>4</v>
      </c>
      <c r="D585" s="21">
        <v>9</v>
      </c>
      <c r="E585" s="22" t="s">
        <v>625</v>
      </c>
      <c r="F585" s="20" t="s">
        <v>19</v>
      </c>
      <c r="G585" s="23">
        <v>1000</v>
      </c>
      <c r="H585" s="23">
        <v>1000</v>
      </c>
      <c r="I585" s="60"/>
      <c r="J585" s="48"/>
    </row>
    <row r="586" spans="1:10" s="2" customFormat="1">
      <c r="A586" s="36" t="s">
        <v>73</v>
      </c>
      <c r="B586" s="37">
        <v>18</v>
      </c>
      <c r="C586" s="38">
        <v>4</v>
      </c>
      <c r="D586" s="38">
        <v>10</v>
      </c>
      <c r="E586" s="39" t="s">
        <v>584</v>
      </c>
      <c r="F586" s="37" t="s">
        <v>584</v>
      </c>
      <c r="G586" s="40">
        <f>G587</f>
        <v>6441</v>
      </c>
      <c r="H586" s="40">
        <f>H587</f>
        <v>6441</v>
      </c>
      <c r="I586" s="514"/>
      <c r="J586" s="48"/>
    </row>
    <row r="587" spans="1:10" s="2" customFormat="1">
      <c r="A587" s="17" t="s">
        <v>47</v>
      </c>
      <c r="B587" s="20">
        <v>18</v>
      </c>
      <c r="C587" s="21">
        <v>4</v>
      </c>
      <c r="D587" s="21">
        <v>10</v>
      </c>
      <c r="E587" s="22" t="s">
        <v>206</v>
      </c>
      <c r="F587" s="20" t="s">
        <v>584</v>
      </c>
      <c r="G587" s="23">
        <f>G588</f>
        <v>6441</v>
      </c>
      <c r="H587" s="23">
        <f>H588</f>
        <v>6441</v>
      </c>
      <c r="I587" s="514"/>
      <c r="J587" s="48"/>
    </row>
    <row r="588" spans="1:10" s="2" customFormat="1" ht="26.4">
      <c r="A588" s="17" t="s">
        <v>72</v>
      </c>
      <c r="B588" s="20">
        <v>18</v>
      </c>
      <c r="C588" s="21">
        <v>4</v>
      </c>
      <c r="D588" s="21">
        <v>10</v>
      </c>
      <c r="E588" s="22" t="s">
        <v>298</v>
      </c>
      <c r="F588" s="20" t="s">
        <v>584</v>
      </c>
      <c r="G588" s="23">
        <f>G589+G593+G597+G609+G601+G605</f>
        <v>6441</v>
      </c>
      <c r="H588" s="23">
        <f>H589+H593+H597+H609+H601+H605</f>
        <v>6441</v>
      </c>
      <c r="I588" s="60"/>
      <c r="J588" s="48"/>
    </row>
    <row r="589" spans="1:10" s="9" customFormat="1" ht="27.6" customHeight="1">
      <c r="A589" s="17" t="s">
        <v>299</v>
      </c>
      <c r="B589" s="20">
        <v>18</v>
      </c>
      <c r="C589" s="21">
        <v>4</v>
      </c>
      <c r="D589" s="21">
        <v>10</v>
      </c>
      <c r="E589" s="22" t="s">
        <v>300</v>
      </c>
      <c r="F589" s="20" t="s">
        <v>584</v>
      </c>
      <c r="G589" s="23">
        <f t="shared" ref="G589:H591" si="49">G590</f>
        <v>4966</v>
      </c>
      <c r="H589" s="23">
        <f t="shared" si="49"/>
        <v>4966</v>
      </c>
      <c r="I589" s="60"/>
      <c r="J589" s="48"/>
    </row>
    <row r="590" spans="1:10" s="9" customFormat="1" ht="26.4">
      <c r="A590" s="41" t="s">
        <v>93</v>
      </c>
      <c r="B590" s="42">
        <v>18</v>
      </c>
      <c r="C590" s="43">
        <v>4</v>
      </c>
      <c r="D590" s="43">
        <v>10</v>
      </c>
      <c r="E590" s="44" t="s">
        <v>301</v>
      </c>
      <c r="F590" s="42" t="s">
        <v>584</v>
      </c>
      <c r="G590" s="45">
        <f t="shared" si="49"/>
        <v>4966</v>
      </c>
      <c r="H590" s="45">
        <f t="shared" si="49"/>
        <v>4966</v>
      </c>
      <c r="I590" s="61"/>
      <c r="J590" s="46"/>
    </row>
    <row r="591" spans="1:10" s="2" customFormat="1">
      <c r="A591" s="17" t="s">
        <v>524</v>
      </c>
      <c r="B591" s="20">
        <v>18</v>
      </c>
      <c r="C591" s="21">
        <v>4</v>
      </c>
      <c r="D591" s="21">
        <v>10</v>
      </c>
      <c r="E591" s="22" t="s">
        <v>301</v>
      </c>
      <c r="F591" s="20" t="s">
        <v>20</v>
      </c>
      <c r="G591" s="23">
        <f t="shared" si="49"/>
        <v>4966</v>
      </c>
      <c r="H591" s="23">
        <f t="shared" si="49"/>
        <v>4966</v>
      </c>
      <c r="I591" s="60"/>
      <c r="J591" s="48"/>
    </row>
    <row r="592" spans="1:10" s="9" customFormat="1" ht="27" customHeight="1">
      <c r="A592" s="17" t="s">
        <v>36</v>
      </c>
      <c r="B592" s="20">
        <v>18</v>
      </c>
      <c r="C592" s="21">
        <v>4</v>
      </c>
      <c r="D592" s="21">
        <v>10</v>
      </c>
      <c r="E592" s="22" t="s">
        <v>301</v>
      </c>
      <c r="F592" s="20" t="s">
        <v>19</v>
      </c>
      <c r="G592" s="23">
        <f>2500+1500+966</f>
        <v>4966</v>
      </c>
      <c r="H592" s="23">
        <f>2500+1500+966</f>
        <v>4966</v>
      </c>
      <c r="I592" s="60"/>
      <c r="J592" s="48"/>
    </row>
    <row r="593" spans="1:10" s="2" customFormat="1" ht="26.4">
      <c r="A593" s="17" t="s">
        <v>619</v>
      </c>
      <c r="B593" s="20">
        <v>18</v>
      </c>
      <c r="C593" s="21">
        <v>4</v>
      </c>
      <c r="D593" s="21">
        <v>10</v>
      </c>
      <c r="E593" s="22" t="s">
        <v>302</v>
      </c>
      <c r="F593" s="20" t="s">
        <v>584</v>
      </c>
      <c r="G593" s="23">
        <f t="shared" ref="G593:H595" si="50">G594</f>
        <v>200</v>
      </c>
      <c r="H593" s="23">
        <f t="shared" si="50"/>
        <v>200</v>
      </c>
      <c r="I593" s="60"/>
      <c r="J593" s="48"/>
    </row>
    <row r="594" spans="1:10" s="9" customFormat="1" ht="26.4">
      <c r="A594" s="41" t="s">
        <v>137</v>
      </c>
      <c r="B594" s="42">
        <v>18</v>
      </c>
      <c r="C594" s="43">
        <v>4</v>
      </c>
      <c r="D594" s="43">
        <v>10</v>
      </c>
      <c r="E594" s="44" t="s">
        <v>303</v>
      </c>
      <c r="F594" s="42" t="s">
        <v>584</v>
      </c>
      <c r="G594" s="45">
        <f t="shared" si="50"/>
        <v>200</v>
      </c>
      <c r="H594" s="45">
        <f t="shared" si="50"/>
        <v>200</v>
      </c>
      <c r="I594" s="61"/>
      <c r="J594" s="46"/>
    </row>
    <row r="595" spans="1:10" s="9" customFormat="1">
      <c r="A595" s="17" t="s">
        <v>524</v>
      </c>
      <c r="B595" s="20">
        <v>18</v>
      </c>
      <c r="C595" s="21">
        <v>4</v>
      </c>
      <c r="D595" s="21">
        <v>10</v>
      </c>
      <c r="E595" s="22" t="s">
        <v>303</v>
      </c>
      <c r="F595" s="20" t="s">
        <v>20</v>
      </c>
      <c r="G595" s="23">
        <f t="shared" si="50"/>
        <v>200</v>
      </c>
      <c r="H595" s="23">
        <f t="shared" si="50"/>
        <v>200</v>
      </c>
      <c r="I595" s="60"/>
      <c r="J595" s="48"/>
    </row>
    <row r="596" spans="1:10" s="2" customFormat="1">
      <c r="A596" s="17" t="s">
        <v>36</v>
      </c>
      <c r="B596" s="20">
        <v>18</v>
      </c>
      <c r="C596" s="21">
        <v>4</v>
      </c>
      <c r="D596" s="21">
        <v>10</v>
      </c>
      <c r="E596" s="22" t="s">
        <v>303</v>
      </c>
      <c r="F596" s="20" t="s">
        <v>19</v>
      </c>
      <c r="G596" s="23">
        <v>200</v>
      </c>
      <c r="H596" s="23">
        <v>200</v>
      </c>
      <c r="I596" s="60"/>
      <c r="J596" s="48"/>
    </row>
    <row r="597" spans="1:10" s="2" customFormat="1" ht="44.25" customHeight="1">
      <c r="A597" s="17" t="s">
        <v>527</v>
      </c>
      <c r="B597" s="20">
        <v>18</v>
      </c>
      <c r="C597" s="21">
        <v>4</v>
      </c>
      <c r="D597" s="21">
        <v>10</v>
      </c>
      <c r="E597" s="22" t="s">
        <v>304</v>
      </c>
      <c r="F597" s="20" t="s">
        <v>584</v>
      </c>
      <c r="G597" s="23">
        <f t="shared" ref="G597:H599" si="51">G598</f>
        <v>425</v>
      </c>
      <c r="H597" s="23">
        <f t="shared" si="51"/>
        <v>425</v>
      </c>
      <c r="I597" s="60"/>
      <c r="J597" s="48"/>
    </row>
    <row r="598" spans="1:10" s="9" customFormat="1" ht="26.4">
      <c r="A598" s="41" t="s">
        <v>137</v>
      </c>
      <c r="B598" s="42">
        <v>18</v>
      </c>
      <c r="C598" s="43">
        <v>4</v>
      </c>
      <c r="D598" s="43">
        <v>10</v>
      </c>
      <c r="E598" s="44" t="s">
        <v>305</v>
      </c>
      <c r="F598" s="42" t="s">
        <v>584</v>
      </c>
      <c r="G598" s="45">
        <f t="shared" si="51"/>
        <v>425</v>
      </c>
      <c r="H598" s="45">
        <f t="shared" si="51"/>
        <v>425</v>
      </c>
      <c r="I598" s="61"/>
      <c r="J598" s="46"/>
    </row>
    <row r="599" spans="1:10" s="2" customFormat="1">
      <c r="A599" s="17" t="s">
        <v>524</v>
      </c>
      <c r="B599" s="20">
        <v>18</v>
      </c>
      <c r="C599" s="21">
        <v>4</v>
      </c>
      <c r="D599" s="21">
        <v>10</v>
      </c>
      <c r="E599" s="22" t="s">
        <v>305</v>
      </c>
      <c r="F599" s="20" t="s">
        <v>20</v>
      </c>
      <c r="G599" s="23">
        <f t="shared" si="51"/>
        <v>425</v>
      </c>
      <c r="H599" s="23">
        <f t="shared" si="51"/>
        <v>425</v>
      </c>
      <c r="I599" s="60"/>
      <c r="J599" s="48"/>
    </row>
    <row r="600" spans="1:10" s="9" customFormat="1">
      <c r="A600" s="17" t="s">
        <v>36</v>
      </c>
      <c r="B600" s="20">
        <v>18</v>
      </c>
      <c r="C600" s="21">
        <v>4</v>
      </c>
      <c r="D600" s="21">
        <v>10</v>
      </c>
      <c r="E600" s="22" t="s">
        <v>305</v>
      </c>
      <c r="F600" s="20" t="s">
        <v>19</v>
      </c>
      <c r="G600" s="23">
        <v>425</v>
      </c>
      <c r="H600" s="23">
        <v>425</v>
      </c>
      <c r="I600" s="60"/>
      <c r="J600" s="48"/>
    </row>
    <row r="601" spans="1:10" s="2" customFormat="1" ht="26.4">
      <c r="A601" s="17" t="s">
        <v>618</v>
      </c>
      <c r="B601" s="20">
        <v>18</v>
      </c>
      <c r="C601" s="21">
        <v>4</v>
      </c>
      <c r="D601" s="21">
        <v>10</v>
      </c>
      <c r="E601" s="22" t="s">
        <v>616</v>
      </c>
      <c r="F601" s="20" t="s">
        <v>584</v>
      </c>
      <c r="G601" s="23">
        <f t="shared" ref="G601:H603" si="52">G602</f>
        <v>300</v>
      </c>
      <c r="H601" s="23">
        <f t="shared" si="52"/>
        <v>300</v>
      </c>
      <c r="I601" s="60"/>
      <c r="J601" s="48"/>
    </row>
    <row r="602" spans="1:10" s="9" customFormat="1" ht="26.4">
      <c r="A602" s="41" t="s">
        <v>137</v>
      </c>
      <c r="B602" s="42">
        <v>18</v>
      </c>
      <c r="C602" s="43">
        <v>4</v>
      </c>
      <c r="D602" s="43">
        <v>10</v>
      </c>
      <c r="E602" s="44" t="s">
        <v>617</v>
      </c>
      <c r="F602" s="42" t="s">
        <v>584</v>
      </c>
      <c r="G602" s="45">
        <f t="shared" si="52"/>
        <v>300</v>
      </c>
      <c r="H602" s="45">
        <f t="shared" si="52"/>
        <v>300</v>
      </c>
      <c r="I602" s="61"/>
      <c r="J602" s="46"/>
    </row>
    <row r="603" spans="1:10" s="2" customFormat="1">
      <c r="A603" s="17" t="s">
        <v>524</v>
      </c>
      <c r="B603" s="20">
        <v>18</v>
      </c>
      <c r="C603" s="21">
        <v>4</v>
      </c>
      <c r="D603" s="21">
        <v>10</v>
      </c>
      <c r="E603" s="22" t="s">
        <v>617</v>
      </c>
      <c r="F603" s="20" t="s">
        <v>20</v>
      </c>
      <c r="G603" s="23">
        <f t="shared" si="52"/>
        <v>300</v>
      </c>
      <c r="H603" s="23">
        <f t="shared" si="52"/>
        <v>300</v>
      </c>
      <c r="I603" s="60"/>
      <c r="J603" s="48"/>
    </row>
    <row r="604" spans="1:10" s="9" customFormat="1">
      <c r="A604" s="17" t="s">
        <v>36</v>
      </c>
      <c r="B604" s="20">
        <v>18</v>
      </c>
      <c r="C604" s="21">
        <v>4</v>
      </c>
      <c r="D604" s="21">
        <v>10</v>
      </c>
      <c r="E604" s="22" t="s">
        <v>617</v>
      </c>
      <c r="F604" s="20" t="s">
        <v>19</v>
      </c>
      <c r="G604" s="23">
        <f>300</f>
        <v>300</v>
      </c>
      <c r="H604" s="23">
        <f>300</f>
        <v>300</v>
      </c>
      <c r="I604" s="60"/>
      <c r="J604" s="48"/>
    </row>
    <row r="605" spans="1:10" s="2" customFormat="1" ht="34.5" customHeight="1">
      <c r="A605" s="17" t="s">
        <v>622</v>
      </c>
      <c r="B605" s="20">
        <v>18</v>
      </c>
      <c r="C605" s="21">
        <v>4</v>
      </c>
      <c r="D605" s="21">
        <v>10</v>
      </c>
      <c r="E605" s="22" t="s">
        <v>620</v>
      </c>
      <c r="F605" s="20" t="s">
        <v>584</v>
      </c>
      <c r="G605" s="23">
        <f t="shared" ref="G605:H607" si="53">G606</f>
        <v>300</v>
      </c>
      <c r="H605" s="23">
        <f t="shared" si="53"/>
        <v>300</v>
      </c>
      <c r="I605" s="60"/>
      <c r="J605" s="48"/>
    </row>
    <row r="606" spans="1:10" s="9" customFormat="1" ht="26.4">
      <c r="A606" s="41" t="s">
        <v>137</v>
      </c>
      <c r="B606" s="42">
        <v>18</v>
      </c>
      <c r="C606" s="43">
        <v>4</v>
      </c>
      <c r="D606" s="43">
        <v>10</v>
      </c>
      <c r="E606" s="44" t="s">
        <v>621</v>
      </c>
      <c r="F606" s="42" t="s">
        <v>584</v>
      </c>
      <c r="G606" s="45">
        <f t="shared" si="53"/>
        <v>300</v>
      </c>
      <c r="H606" s="45">
        <f t="shared" si="53"/>
        <v>300</v>
      </c>
      <c r="I606" s="61"/>
      <c r="J606" s="46"/>
    </row>
    <row r="607" spans="1:10" s="2" customFormat="1">
      <c r="A607" s="17" t="s">
        <v>524</v>
      </c>
      <c r="B607" s="20">
        <v>18</v>
      </c>
      <c r="C607" s="21">
        <v>4</v>
      </c>
      <c r="D607" s="21">
        <v>10</v>
      </c>
      <c r="E607" s="22" t="s">
        <v>621</v>
      </c>
      <c r="F607" s="20" t="s">
        <v>20</v>
      </c>
      <c r="G607" s="23">
        <f t="shared" si="53"/>
        <v>300</v>
      </c>
      <c r="H607" s="23">
        <f t="shared" si="53"/>
        <v>300</v>
      </c>
      <c r="I607" s="60"/>
      <c r="J607" s="48"/>
    </row>
    <row r="608" spans="1:10" s="9" customFormat="1">
      <c r="A608" s="17" t="s">
        <v>36</v>
      </c>
      <c r="B608" s="20">
        <v>18</v>
      </c>
      <c r="C608" s="21">
        <v>4</v>
      </c>
      <c r="D608" s="21">
        <v>10</v>
      </c>
      <c r="E608" s="22" t="s">
        <v>621</v>
      </c>
      <c r="F608" s="20" t="s">
        <v>19</v>
      </c>
      <c r="G608" s="23">
        <f>300</f>
        <v>300</v>
      </c>
      <c r="H608" s="23">
        <f>300</f>
        <v>300</v>
      </c>
      <c r="I608" s="60"/>
      <c r="J608" s="48"/>
    </row>
    <row r="609" spans="1:10" s="2" customFormat="1" ht="26.4">
      <c r="A609" s="17" t="s">
        <v>306</v>
      </c>
      <c r="B609" s="20">
        <v>18</v>
      </c>
      <c r="C609" s="21">
        <v>4</v>
      </c>
      <c r="D609" s="21">
        <v>10</v>
      </c>
      <c r="E609" s="22" t="s">
        <v>307</v>
      </c>
      <c r="F609" s="20" t="s">
        <v>584</v>
      </c>
      <c r="G609" s="23">
        <f t="shared" ref="G609:H611" si="54">G610</f>
        <v>250</v>
      </c>
      <c r="H609" s="23">
        <f t="shared" si="54"/>
        <v>250</v>
      </c>
      <c r="I609" s="60"/>
      <c r="J609" s="48"/>
    </row>
    <row r="610" spans="1:10" s="9" customFormat="1" ht="26.4">
      <c r="A610" s="41" t="s">
        <v>137</v>
      </c>
      <c r="B610" s="42">
        <v>18</v>
      </c>
      <c r="C610" s="43">
        <v>4</v>
      </c>
      <c r="D610" s="43">
        <v>10</v>
      </c>
      <c r="E610" s="44" t="s">
        <v>623</v>
      </c>
      <c r="F610" s="42" t="s">
        <v>584</v>
      </c>
      <c r="G610" s="45">
        <f t="shared" si="54"/>
        <v>250</v>
      </c>
      <c r="H610" s="45">
        <f t="shared" si="54"/>
        <v>250</v>
      </c>
      <c r="I610" s="61"/>
      <c r="J610" s="46"/>
    </row>
    <row r="611" spans="1:10" s="2" customFormat="1">
      <c r="A611" s="17" t="s">
        <v>524</v>
      </c>
      <c r="B611" s="20">
        <v>18</v>
      </c>
      <c r="C611" s="21">
        <v>4</v>
      </c>
      <c r="D611" s="21">
        <v>10</v>
      </c>
      <c r="E611" s="22" t="s">
        <v>623</v>
      </c>
      <c r="F611" s="20" t="s">
        <v>20</v>
      </c>
      <c r="G611" s="23">
        <f t="shared" si="54"/>
        <v>250</v>
      </c>
      <c r="H611" s="23">
        <f t="shared" si="54"/>
        <v>250</v>
      </c>
      <c r="I611" s="60"/>
      <c r="J611" s="48"/>
    </row>
    <row r="612" spans="1:10" s="2" customFormat="1" ht="30.75" customHeight="1">
      <c r="A612" s="17" t="s">
        <v>36</v>
      </c>
      <c r="B612" s="20">
        <v>18</v>
      </c>
      <c r="C612" s="21">
        <v>4</v>
      </c>
      <c r="D612" s="21">
        <v>10</v>
      </c>
      <c r="E612" s="22" t="s">
        <v>623</v>
      </c>
      <c r="F612" s="20" t="s">
        <v>19</v>
      </c>
      <c r="G612" s="23">
        <v>250</v>
      </c>
      <c r="H612" s="23">
        <v>250</v>
      </c>
      <c r="I612" s="60"/>
      <c r="J612" s="48"/>
    </row>
    <row r="613" spans="1:10" s="2" customFormat="1">
      <c r="A613" s="36" t="s">
        <v>95</v>
      </c>
      <c r="B613" s="37">
        <v>18</v>
      </c>
      <c r="C613" s="38">
        <v>4</v>
      </c>
      <c r="D613" s="38">
        <v>12</v>
      </c>
      <c r="E613" s="39" t="s">
        <v>584</v>
      </c>
      <c r="F613" s="37" t="s">
        <v>584</v>
      </c>
      <c r="G613" s="40">
        <f>G614+G623+G643</f>
        <v>11213.8</v>
      </c>
      <c r="H613" s="40">
        <f>H614+H623+H643</f>
        <v>11213.8</v>
      </c>
      <c r="I613" s="60"/>
      <c r="J613" s="48"/>
    </row>
    <row r="614" spans="1:10" s="2" customFormat="1" ht="27.6" customHeight="1">
      <c r="A614" s="17" t="s">
        <v>94</v>
      </c>
      <c r="B614" s="20">
        <v>18</v>
      </c>
      <c r="C614" s="21">
        <v>4</v>
      </c>
      <c r="D614" s="21">
        <v>12</v>
      </c>
      <c r="E614" s="22" t="s">
        <v>400</v>
      </c>
      <c r="F614" s="20" t="s">
        <v>584</v>
      </c>
      <c r="G614" s="23">
        <f>G615</f>
        <v>1693.4</v>
      </c>
      <c r="H614" s="23">
        <f>H615</f>
        <v>1693.4</v>
      </c>
      <c r="I614" s="60"/>
      <c r="J614" s="48"/>
    </row>
    <row r="615" spans="1:10" s="9" customFormat="1">
      <c r="A615" s="17" t="s">
        <v>547</v>
      </c>
      <c r="B615" s="20">
        <v>18</v>
      </c>
      <c r="C615" s="21">
        <v>4</v>
      </c>
      <c r="D615" s="21">
        <v>12</v>
      </c>
      <c r="E615" s="22" t="s">
        <v>548</v>
      </c>
      <c r="F615" s="20" t="s">
        <v>584</v>
      </c>
      <c r="G615" s="23">
        <f>G616</f>
        <v>1693.4</v>
      </c>
      <c r="H615" s="23">
        <f>H616</f>
        <v>1693.4</v>
      </c>
      <c r="I615" s="60"/>
      <c r="J615" s="48"/>
    </row>
    <row r="616" spans="1:10" s="2" customFormat="1" ht="26.4">
      <c r="A616" s="17" t="s">
        <v>576</v>
      </c>
      <c r="B616" s="20">
        <v>18</v>
      </c>
      <c r="C616" s="21">
        <v>4</v>
      </c>
      <c r="D616" s="21">
        <v>12</v>
      </c>
      <c r="E616" s="22" t="s">
        <v>549</v>
      </c>
      <c r="F616" s="20" t="s">
        <v>584</v>
      </c>
      <c r="G616" s="23">
        <f>G617+G620</f>
        <v>1693.4</v>
      </c>
      <c r="H616" s="23">
        <f>H617+H620</f>
        <v>1693.4</v>
      </c>
      <c r="I616" s="60"/>
      <c r="J616" s="48"/>
    </row>
    <row r="617" spans="1:10" s="9" customFormat="1">
      <c r="A617" s="41" t="s">
        <v>503</v>
      </c>
      <c r="B617" s="42">
        <v>18</v>
      </c>
      <c r="C617" s="43">
        <v>4</v>
      </c>
      <c r="D617" s="43">
        <v>12</v>
      </c>
      <c r="E617" s="44" t="s">
        <v>550</v>
      </c>
      <c r="F617" s="42" t="s">
        <v>584</v>
      </c>
      <c r="G617" s="45">
        <f>G618</f>
        <v>995.4</v>
      </c>
      <c r="H617" s="45">
        <f>H618</f>
        <v>995.4</v>
      </c>
      <c r="I617" s="61"/>
      <c r="J617" s="46"/>
    </row>
    <row r="618" spans="1:10" s="2" customFormat="1">
      <c r="A618" s="17" t="s">
        <v>27</v>
      </c>
      <c r="B618" s="20">
        <v>18</v>
      </c>
      <c r="C618" s="21">
        <v>4</v>
      </c>
      <c r="D618" s="21">
        <v>12</v>
      </c>
      <c r="E618" s="22" t="s">
        <v>550</v>
      </c>
      <c r="F618" s="20" t="s">
        <v>5</v>
      </c>
      <c r="G618" s="23">
        <f>G619</f>
        <v>995.4</v>
      </c>
      <c r="H618" s="23">
        <f>H619</f>
        <v>995.4</v>
      </c>
      <c r="I618" s="60"/>
      <c r="J618" s="48"/>
    </row>
    <row r="619" spans="1:10" s="9" customFormat="1" ht="12" customHeight="1">
      <c r="A619" s="17" t="s">
        <v>41</v>
      </c>
      <c r="B619" s="20">
        <v>18</v>
      </c>
      <c r="C619" s="21">
        <v>4</v>
      </c>
      <c r="D619" s="21">
        <v>12</v>
      </c>
      <c r="E619" s="22" t="s">
        <v>550</v>
      </c>
      <c r="F619" s="20" t="s">
        <v>40</v>
      </c>
      <c r="G619" s="23">
        <v>995.4</v>
      </c>
      <c r="H619" s="23">
        <v>995.4</v>
      </c>
      <c r="I619" s="60"/>
      <c r="J619" s="48"/>
    </row>
    <row r="620" spans="1:10" s="9" customFormat="1">
      <c r="A620" s="41" t="s">
        <v>35</v>
      </c>
      <c r="B620" s="42">
        <v>18</v>
      </c>
      <c r="C620" s="43">
        <v>4</v>
      </c>
      <c r="D620" s="43">
        <v>12</v>
      </c>
      <c r="E620" s="44" t="s">
        <v>551</v>
      </c>
      <c r="F620" s="42" t="s">
        <v>584</v>
      </c>
      <c r="G620" s="45">
        <f>G621</f>
        <v>698</v>
      </c>
      <c r="H620" s="45">
        <f>H621</f>
        <v>698</v>
      </c>
      <c r="I620" s="61"/>
      <c r="J620" s="46"/>
    </row>
    <row r="621" spans="1:10" s="2" customFormat="1">
      <c r="A621" s="17" t="s">
        <v>27</v>
      </c>
      <c r="B621" s="20">
        <v>18</v>
      </c>
      <c r="C621" s="21">
        <v>4</v>
      </c>
      <c r="D621" s="21">
        <v>12</v>
      </c>
      <c r="E621" s="22" t="s">
        <v>551</v>
      </c>
      <c r="F621" s="20" t="s">
        <v>5</v>
      </c>
      <c r="G621" s="23">
        <f>G622</f>
        <v>698</v>
      </c>
      <c r="H621" s="23">
        <f>H622</f>
        <v>698</v>
      </c>
      <c r="I621" s="60"/>
      <c r="J621" s="48"/>
    </row>
    <row r="622" spans="1:10" s="2" customFormat="1">
      <c r="A622" s="17" t="s">
        <v>41</v>
      </c>
      <c r="B622" s="20">
        <v>18</v>
      </c>
      <c r="C622" s="21">
        <v>4</v>
      </c>
      <c r="D622" s="21">
        <v>12</v>
      </c>
      <c r="E622" s="22" t="s">
        <v>551</v>
      </c>
      <c r="F622" s="20" t="s">
        <v>40</v>
      </c>
      <c r="G622" s="23">
        <v>698</v>
      </c>
      <c r="H622" s="23">
        <v>698</v>
      </c>
      <c r="I622" s="60"/>
      <c r="J622" s="48"/>
    </row>
    <row r="623" spans="1:10" s="2" customFormat="1">
      <c r="A623" s="17" t="s">
        <v>163</v>
      </c>
      <c r="B623" s="20">
        <v>18</v>
      </c>
      <c r="C623" s="21">
        <v>4</v>
      </c>
      <c r="D623" s="21">
        <v>12</v>
      </c>
      <c r="E623" s="22" t="s">
        <v>235</v>
      </c>
      <c r="F623" s="20" t="s">
        <v>584</v>
      </c>
      <c r="G623" s="23">
        <f>G624</f>
        <v>4514.5</v>
      </c>
      <c r="H623" s="23">
        <f>H624</f>
        <v>4514.5</v>
      </c>
      <c r="I623" s="60"/>
      <c r="J623" s="48"/>
    </row>
    <row r="624" spans="1:10" s="2" customFormat="1">
      <c r="A624" s="17" t="s">
        <v>165</v>
      </c>
      <c r="B624" s="20">
        <v>18</v>
      </c>
      <c r="C624" s="21">
        <v>4</v>
      </c>
      <c r="D624" s="21">
        <v>12</v>
      </c>
      <c r="E624" s="22" t="s">
        <v>308</v>
      </c>
      <c r="F624" s="20" t="s">
        <v>584</v>
      </c>
      <c r="G624" s="23">
        <f>G625+G629+G636</f>
        <v>4514.5</v>
      </c>
      <c r="H624" s="23">
        <f>H625+H629+H636</f>
        <v>4514.5</v>
      </c>
      <c r="I624" s="60"/>
      <c r="J624" s="48"/>
    </row>
    <row r="625" spans="1:10" s="2" customFormat="1">
      <c r="A625" s="17" t="s">
        <v>309</v>
      </c>
      <c r="B625" s="20">
        <v>18</v>
      </c>
      <c r="C625" s="21">
        <v>4</v>
      </c>
      <c r="D625" s="21">
        <v>12</v>
      </c>
      <c r="E625" s="22" t="s">
        <v>310</v>
      </c>
      <c r="F625" s="20" t="s">
        <v>584</v>
      </c>
      <c r="G625" s="23">
        <f t="shared" ref="G625:H627" si="55">G626</f>
        <v>300</v>
      </c>
      <c r="H625" s="23">
        <f t="shared" si="55"/>
        <v>300</v>
      </c>
      <c r="I625" s="60"/>
      <c r="J625" s="48"/>
    </row>
    <row r="626" spans="1:10" s="9" customFormat="1">
      <c r="A626" s="41" t="s">
        <v>311</v>
      </c>
      <c r="B626" s="42">
        <v>18</v>
      </c>
      <c r="C626" s="43">
        <v>4</v>
      </c>
      <c r="D626" s="43">
        <v>12</v>
      </c>
      <c r="E626" s="44" t="s">
        <v>312</v>
      </c>
      <c r="F626" s="42" t="s">
        <v>584</v>
      </c>
      <c r="G626" s="45">
        <f t="shared" si="55"/>
        <v>300</v>
      </c>
      <c r="H626" s="45">
        <f t="shared" si="55"/>
        <v>300</v>
      </c>
      <c r="I626" s="61"/>
      <c r="J626" s="46"/>
    </row>
    <row r="627" spans="1:10" s="2" customFormat="1">
      <c r="A627" s="17" t="s">
        <v>524</v>
      </c>
      <c r="B627" s="20">
        <v>18</v>
      </c>
      <c r="C627" s="21">
        <v>4</v>
      </c>
      <c r="D627" s="21">
        <v>12</v>
      </c>
      <c r="E627" s="22" t="s">
        <v>312</v>
      </c>
      <c r="F627" s="20" t="s">
        <v>20</v>
      </c>
      <c r="G627" s="23">
        <f t="shared" si="55"/>
        <v>300</v>
      </c>
      <c r="H627" s="23">
        <f t="shared" si="55"/>
        <v>300</v>
      </c>
      <c r="I627" s="60"/>
      <c r="J627" s="48"/>
    </row>
    <row r="628" spans="1:10" s="2" customFormat="1">
      <c r="A628" s="17" t="s">
        <v>36</v>
      </c>
      <c r="B628" s="20">
        <v>18</v>
      </c>
      <c r="C628" s="21">
        <v>4</v>
      </c>
      <c r="D628" s="21">
        <v>12</v>
      </c>
      <c r="E628" s="22" t="s">
        <v>312</v>
      </c>
      <c r="F628" s="20" t="s">
        <v>19</v>
      </c>
      <c r="G628" s="23">
        <v>300</v>
      </c>
      <c r="H628" s="23">
        <v>300</v>
      </c>
      <c r="I628" s="72"/>
      <c r="J628" s="48"/>
    </row>
    <row r="629" spans="1:10" s="9" customFormat="1">
      <c r="A629" s="17" t="s">
        <v>313</v>
      </c>
      <c r="B629" s="20">
        <v>18</v>
      </c>
      <c r="C629" s="21">
        <v>4</v>
      </c>
      <c r="D629" s="21">
        <v>12</v>
      </c>
      <c r="E629" s="22" t="s">
        <v>314</v>
      </c>
      <c r="F629" s="20" t="s">
        <v>584</v>
      </c>
      <c r="G629" s="23">
        <f>G630+G633</f>
        <v>3314.5</v>
      </c>
      <c r="H629" s="23">
        <f>H630+H633</f>
        <v>3314.5</v>
      </c>
      <c r="I629" s="94"/>
      <c r="J629" s="48"/>
    </row>
    <row r="630" spans="1:10" s="9" customFormat="1">
      <c r="A630" s="41" t="s">
        <v>502</v>
      </c>
      <c r="B630" s="42">
        <v>18</v>
      </c>
      <c r="C630" s="43">
        <v>4</v>
      </c>
      <c r="D630" s="43">
        <v>12</v>
      </c>
      <c r="E630" s="44" t="s">
        <v>315</v>
      </c>
      <c r="F630" s="42" t="s">
        <v>584</v>
      </c>
      <c r="G630" s="45">
        <f>G631</f>
        <v>2314.5</v>
      </c>
      <c r="H630" s="45">
        <f>H631</f>
        <v>2314.5</v>
      </c>
      <c r="I630" s="73"/>
      <c r="J630" s="46"/>
    </row>
    <row r="631" spans="1:10" s="2" customFormat="1">
      <c r="A631" s="17" t="s">
        <v>27</v>
      </c>
      <c r="B631" s="20">
        <v>18</v>
      </c>
      <c r="C631" s="21">
        <v>4</v>
      </c>
      <c r="D631" s="21">
        <v>12</v>
      </c>
      <c r="E631" s="22" t="s">
        <v>315</v>
      </c>
      <c r="F631" s="20" t="s">
        <v>5</v>
      </c>
      <c r="G631" s="23">
        <f>G632</f>
        <v>2314.5</v>
      </c>
      <c r="H631" s="23">
        <f>H632</f>
        <v>2314.5</v>
      </c>
      <c r="I631" s="72"/>
      <c r="J631" s="48"/>
    </row>
    <row r="632" spans="1:10" s="2" customFormat="1">
      <c r="A632" s="17" t="s">
        <v>41</v>
      </c>
      <c r="B632" s="20">
        <v>18</v>
      </c>
      <c r="C632" s="21">
        <v>4</v>
      </c>
      <c r="D632" s="21">
        <v>12</v>
      </c>
      <c r="E632" s="22" t="s">
        <v>315</v>
      </c>
      <c r="F632" s="20" t="s">
        <v>40</v>
      </c>
      <c r="G632" s="23">
        <v>2314.5</v>
      </c>
      <c r="H632" s="23">
        <v>2314.5</v>
      </c>
      <c r="I632" s="60"/>
      <c r="J632" s="48"/>
    </row>
    <row r="633" spans="1:10" s="9" customFormat="1">
      <c r="A633" s="41" t="s">
        <v>35</v>
      </c>
      <c r="B633" s="42">
        <v>18</v>
      </c>
      <c r="C633" s="43">
        <v>4</v>
      </c>
      <c r="D633" s="43">
        <v>12</v>
      </c>
      <c r="E633" s="44" t="s">
        <v>316</v>
      </c>
      <c r="F633" s="42" t="s">
        <v>584</v>
      </c>
      <c r="G633" s="45">
        <f>G634</f>
        <v>1000</v>
      </c>
      <c r="H633" s="45">
        <f>H634</f>
        <v>1000</v>
      </c>
      <c r="I633" s="61"/>
      <c r="J633" s="46"/>
    </row>
    <row r="634" spans="1:10" s="2" customFormat="1">
      <c r="A634" s="17" t="s">
        <v>27</v>
      </c>
      <c r="B634" s="20">
        <v>18</v>
      </c>
      <c r="C634" s="21">
        <v>4</v>
      </c>
      <c r="D634" s="21">
        <v>12</v>
      </c>
      <c r="E634" s="22" t="s">
        <v>316</v>
      </c>
      <c r="F634" s="20" t="s">
        <v>5</v>
      </c>
      <c r="G634" s="23">
        <f>G635</f>
        <v>1000</v>
      </c>
      <c r="H634" s="23">
        <f>H635</f>
        <v>1000</v>
      </c>
      <c r="I634" s="60"/>
      <c r="J634" s="48"/>
    </row>
    <row r="635" spans="1:10" s="9" customFormat="1">
      <c r="A635" s="17" t="s">
        <v>41</v>
      </c>
      <c r="B635" s="20">
        <v>18</v>
      </c>
      <c r="C635" s="21">
        <v>4</v>
      </c>
      <c r="D635" s="21">
        <v>12</v>
      </c>
      <c r="E635" s="22" t="s">
        <v>316</v>
      </c>
      <c r="F635" s="20" t="s">
        <v>40</v>
      </c>
      <c r="G635" s="23">
        <v>1000</v>
      </c>
      <c r="H635" s="23">
        <v>1000</v>
      </c>
      <c r="I635" s="60"/>
      <c r="J635" s="48"/>
    </row>
    <row r="636" spans="1:10" s="2" customFormat="1" ht="26.4">
      <c r="A636" s="17" t="s">
        <v>317</v>
      </c>
      <c r="B636" s="20">
        <v>18</v>
      </c>
      <c r="C636" s="21">
        <v>4</v>
      </c>
      <c r="D636" s="21">
        <v>12</v>
      </c>
      <c r="E636" s="22" t="s">
        <v>318</v>
      </c>
      <c r="F636" s="20" t="s">
        <v>584</v>
      </c>
      <c r="G636" s="23">
        <f>G637+G640</f>
        <v>900</v>
      </c>
      <c r="H636" s="23">
        <f>H637+H640</f>
        <v>900</v>
      </c>
      <c r="I636" s="60"/>
      <c r="J636" s="48"/>
    </row>
    <row r="637" spans="1:10" s="9" customFormat="1" ht="26.4">
      <c r="A637" s="41" t="s">
        <v>319</v>
      </c>
      <c r="B637" s="42">
        <v>18</v>
      </c>
      <c r="C637" s="43">
        <v>4</v>
      </c>
      <c r="D637" s="43">
        <v>12</v>
      </c>
      <c r="E637" s="44" t="s">
        <v>320</v>
      </c>
      <c r="F637" s="42" t="s">
        <v>584</v>
      </c>
      <c r="G637" s="45">
        <f>G638</f>
        <v>850</v>
      </c>
      <c r="H637" s="45">
        <f>H638</f>
        <v>850</v>
      </c>
      <c r="I637" s="61"/>
      <c r="J637" s="46"/>
    </row>
    <row r="638" spans="1:10" s="2" customFormat="1">
      <c r="A638" s="17" t="s">
        <v>30</v>
      </c>
      <c r="B638" s="20">
        <v>18</v>
      </c>
      <c r="C638" s="21">
        <v>4</v>
      </c>
      <c r="D638" s="21">
        <v>12</v>
      </c>
      <c r="E638" s="22" t="s">
        <v>320</v>
      </c>
      <c r="F638" s="20" t="s">
        <v>4</v>
      </c>
      <c r="G638" s="23">
        <f>G639</f>
        <v>850</v>
      </c>
      <c r="H638" s="23">
        <f>H639</f>
        <v>850</v>
      </c>
      <c r="I638" s="60"/>
      <c r="J638" s="48"/>
    </row>
    <row r="639" spans="1:10" s="2" customFormat="1" ht="26.4">
      <c r="A639" s="17" t="s">
        <v>544</v>
      </c>
      <c r="B639" s="20">
        <v>18</v>
      </c>
      <c r="C639" s="21">
        <v>4</v>
      </c>
      <c r="D639" s="21">
        <v>12</v>
      </c>
      <c r="E639" s="22" t="s">
        <v>320</v>
      </c>
      <c r="F639" s="20" t="s">
        <v>10</v>
      </c>
      <c r="G639" s="23">
        <v>850</v>
      </c>
      <c r="H639" s="23">
        <v>850</v>
      </c>
      <c r="I639" s="60"/>
      <c r="J639" s="48"/>
    </row>
    <row r="640" spans="1:10" s="9" customFormat="1" ht="39.6">
      <c r="A640" s="41" t="s">
        <v>552</v>
      </c>
      <c r="B640" s="42">
        <v>18</v>
      </c>
      <c r="C640" s="43">
        <v>4</v>
      </c>
      <c r="D640" s="43">
        <v>12</v>
      </c>
      <c r="E640" s="44" t="s">
        <v>553</v>
      </c>
      <c r="F640" s="42" t="s">
        <v>584</v>
      </c>
      <c r="G640" s="45">
        <f>G641</f>
        <v>50</v>
      </c>
      <c r="H640" s="45">
        <f>H641</f>
        <v>50</v>
      </c>
      <c r="I640" s="61"/>
      <c r="J640" s="46"/>
    </row>
    <row r="641" spans="1:10" s="9" customFormat="1">
      <c r="A641" s="17" t="s">
        <v>30</v>
      </c>
      <c r="B641" s="20">
        <v>18</v>
      </c>
      <c r="C641" s="21">
        <v>4</v>
      </c>
      <c r="D641" s="21">
        <v>12</v>
      </c>
      <c r="E641" s="22" t="s">
        <v>553</v>
      </c>
      <c r="F641" s="20" t="s">
        <v>4</v>
      </c>
      <c r="G641" s="23">
        <f>G642</f>
        <v>50</v>
      </c>
      <c r="H641" s="23">
        <f>H642</f>
        <v>50</v>
      </c>
      <c r="I641" s="60"/>
      <c r="J641" s="48"/>
    </row>
    <row r="642" spans="1:10" s="2" customFormat="1" ht="26.4">
      <c r="A642" s="17" t="s">
        <v>544</v>
      </c>
      <c r="B642" s="20">
        <v>18</v>
      </c>
      <c r="C642" s="21">
        <v>4</v>
      </c>
      <c r="D642" s="21">
        <v>12</v>
      </c>
      <c r="E642" s="22" t="s">
        <v>553</v>
      </c>
      <c r="F642" s="20" t="s">
        <v>10</v>
      </c>
      <c r="G642" s="23">
        <v>50</v>
      </c>
      <c r="H642" s="23">
        <v>50</v>
      </c>
      <c r="I642" s="60"/>
      <c r="J642" s="48"/>
    </row>
    <row r="643" spans="1:10" s="2" customFormat="1">
      <c r="A643" s="17" t="s">
        <v>47</v>
      </c>
      <c r="B643" s="20">
        <v>18</v>
      </c>
      <c r="C643" s="21">
        <v>4</v>
      </c>
      <c r="D643" s="21">
        <v>12</v>
      </c>
      <c r="E643" s="22" t="s">
        <v>206</v>
      </c>
      <c r="F643" s="20" t="s">
        <v>584</v>
      </c>
      <c r="G643" s="23">
        <f>G644+G656</f>
        <v>5005.8999999999996</v>
      </c>
      <c r="H643" s="23">
        <f>H644+H656</f>
        <v>5005.8999999999996</v>
      </c>
      <c r="I643" s="60"/>
      <c r="J643" s="48"/>
    </row>
    <row r="644" spans="1:10" s="9" customFormat="1" ht="26.4">
      <c r="A644" s="17" t="s">
        <v>144</v>
      </c>
      <c r="B644" s="20">
        <v>18</v>
      </c>
      <c r="C644" s="21">
        <v>4</v>
      </c>
      <c r="D644" s="21">
        <v>12</v>
      </c>
      <c r="E644" s="22" t="s">
        <v>246</v>
      </c>
      <c r="F644" s="20" t="s">
        <v>584</v>
      </c>
      <c r="G644" s="23">
        <f>G645+G649</f>
        <v>2000</v>
      </c>
      <c r="H644" s="23">
        <f>H645+H649</f>
        <v>2000</v>
      </c>
      <c r="I644" s="60"/>
      <c r="J644" s="48"/>
    </row>
    <row r="645" spans="1:10" s="2" customFormat="1">
      <c r="A645" s="17" t="s">
        <v>577</v>
      </c>
      <c r="B645" s="20">
        <v>18</v>
      </c>
      <c r="C645" s="21">
        <v>4</v>
      </c>
      <c r="D645" s="21">
        <v>12</v>
      </c>
      <c r="E645" s="22" t="s">
        <v>581</v>
      </c>
      <c r="F645" s="20" t="s">
        <v>584</v>
      </c>
      <c r="G645" s="23">
        <f t="shared" ref="G645:H647" si="56">G646</f>
        <v>400</v>
      </c>
      <c r="H645" s="23">
        <f t="shared" si="56"/>
        <v>400</v>
      </c>
      <c r="I645" s="60"/>
      <c r="J645" s="48"/>
    </row>
    <row r="646" spans="1:10" s="9" customFormat="1">
      <c r="A646" s="41" t="s">
        <v>322</v>
      </c>
      <c r="B646" s="42">
        <v>18</v>
      </c>
      <c r="C646" s="43">
        <v>4</v>
      </c>
      <c r="D646" s="43">
        <v>12</v>
      </c>
      <c r="E646" s="44" t="s">
        <v>582</v>
      </c>
      <c r="F646" s="42" t="s">
        <v>584</v>
      </c>
      <c r="G646" s="45">
        <f t="shared" si="56"/>
        <v>400</v>
      </c>
      <c r="H646" s="45">
        <f t="shared" si="56"/>
        <v>400</v>
      </c>
      <c r="I646" s="61"/>
      <c r="J646" s="46"/>
    </row>
    <row r="647" spans="1:10" s="2" customFormat="1">
      <c r="A647" s="17" t="s">
        <v>524</v>
      </c>
      <c r="B647" s="20">
        <v>18</v>
      </c>
      <c r="C647" s="21">
        <v>4</v>
      </c>
      <c r="D647" s="21">
        <v>12</v>
      </c>
      <c r="E647" s="22" t="s">
        <v>582</v>
      </c>
      <c r="F647" s="20" t="s">
        <v>20</v>
      </c>
      <c r="G647" s="23">
        <f t="shared" si="56"/>
        <v>400</v>
      </c>
      <c r="H647" s="23">
        <f t="shared" si="56"/>
        <v>400</v>
      </c>
      <c r="I647" s="60"/>
      <c r="J647" s="48"/>
    </row>
    <row r="648" spans="1:10" s="2" customFormat="1">
      <c r="A648" s="17" t="s">
        <v>36</v>
      </c>
      <c r="B648" s="20">
        <v>18</v>
      </c>
      <c r="C648" s="21">
        <v>4</v>
      </c>
      <c r="D648" s="21">
        <v>12</v>
      </c>
      <c r="E648" s="22" t="s">
        <v>582</v>
      </c>
      <c r="F648" s="20" t="s">
        <v>19</v>
      </c>
      <c r="G648" s="23">
        <v>400</v>
      </c>
      <c r="H648" s="23">
        <v>400</v>
      </c>
      <c r="I648" s="60"/>
      <c r="J648" s="48"/>
    </row>
    <row r="649" spans="1:10" s="2" customFormat="1" ht="26.4">
      <c r="A649" s="17" t="s">
        <v>247</v>
      </c>
      <c r="B649" s="20">
        <v>18</v>
      </c>
      <c r="C649" s="21">
        <v>4</v>
      </c>
      <c r="D649" s="21">
        <v>12</v>
      </c>
      <c r="E649" s="22" t="s">
        <v>248</v>
      </c>
      <c r="F649" s="20" t="s">
        <v>584</v>
      </c>
      <c r="G649" s="23">
        <f>G650+G653</f>
        <v>1600</v>
      </c>
      <c r="H649" s="23">
        <f>H650+H653</f>
        <v>1600</v>
      </c>
      <c r="I649" s="60"/>
      <c r="J649" s="48"/>
    </row>
    <row r="650" spans="1:10" s="9" customFormat="1">
      <c r="A650" s="41" t="s">
        <v>637</v>
      </c>
      <c r="B650" s="42">
        <v>18</v>
      </c>
      <c r="C650" s="43">
        <v>4</v>
      </c>
      <c r="D650" s="43">
        <v>12</v>
      </c>
      <c r="E650" s="44" t="s">
        <v>636</v>
      </c>
      <c r="F650" s="42"/>
      <c r="G650" s="45">
        <f>G651</f>
        <v>1100</v>
      </c>
      <c r="H650" s="45">
        <f>H651</f>
        <v>1100</v>
      </c>
      <c r="I650" s="61"/>
      <c r="J650" s="46"/>
    </row>
    <row r="651" spans="1:10" s="2" customFormat="1">
      <c r="A651" s="17" t="s">
        <v>524</v>
      </c>
      <c r="B651" s="20">
        <v>18</v>
      </c>
      <c r="C651" s="21">
        <v>4</v>
      </c>
      <c r="D651" s="21">
        <v>12</v>
      </c>
      <c r="E651" s="22" t="s">
        <v>323</v>
      </c>
      <c r="F651" s="20">
        <v>200</v>
      </c>
      <c r="G651" s="23">
        <f>G652</f>
        <v>1100</v>
      </c>
      <c r="H651" s="23">
        <f>H652</f>
        <v>1100</v>
      </c>
      <c r="I651" s="60"/>
      <c r="J651" s="48"/>
    </row>
    <row r="652" spans="1:10" s="2" customFormat="1">
      <c r="A652" s="17" t="s">
        <v>36</v>
      </c>
      <c r="B652" s="20">
        <v>18</v>
      </c>
      <c r="C652" s="21">
        <v>4</v>
      </c>
      <c r="D652" s="21">
        <v>12</v>
      </c>
      <c r="E652" s="22" t="s">
        <v>323</v>
      </c>
      <c r="F652" s="20">
        <v>240</v>
      </c>
      <c r="G652" s="23">
        <v>1100</v>
      </c>
      <c r="H652" s="23">
        <v>1100</v>
      </c>
      <c r="I652" s="60"/>
      <c r="J652" s="48"/>
    </row>
    <row r="653" spans="1:10" s="9" customFormat="1">
      <c r="A653" s="41" t="s">
        <v>638</v>
      </c>
      <c r="B653" s="42">
        <v>18</v>
      </c>
      <c r="C653" s="43">
        <v>4</v>
      </c>
      <c r="D653" s="43">
        <v>12</v>
      </c>
      <c r="E653" s="44" t="s">
        <v>639</v>
      </c>
      <c r="F653" s="42" t="s">
        <v>584</v>
      </c>
      <c r="G653" s="45">
        <f>G654</f>
        <v>500</v>
      </c>
      <c r="H653" s="45">
        <f>H654</f>
        <v>500</v>
      </c>
      <c r="I653" s="61"/>
      <c r="J653" s="46"/>
    </row>
    <row r="654" spans="1:10" s="2" customFormat="1">
      <c r="A654" s="17" t="s">
        <v>524</v>
      </c>
      <c r="B654" s="20">
        <v>18</v>
      </c>
      <c r="C654" s="21">
        <v>4</v>
      </c>
      <c r="D654" s="21">
        <v>12</v>
      </c>
      <c r="E654" s="22" t="s">
        <v>639</v>
      </c>
      <c r="F654" s="20" t="s">
        <v>20</v>
      </c>
      <c r="G654" s="23">
        <f>G655</f>
        <v>500</v>
      </c>
      <c r="H654" s="23">
        <f>H655</f>
        <v>500</v>
      </c>
      <c r="I654" s="60"/>
      <c r="J654" s="48"/>
    </row>
    <row r="655" spans="1:10" s="2" customFormat="1">
      <c r="A655" s="17" t="s">
        <v>36</v>
      </c>
      <c r="B655" s="20">
        <v>18</v>
      </c>
      <c r="C655" s="21">
        <v>4</v>
      </c>
      <c r="D655" s="21">
        <v>12</v>
      </c>
      <c r="E655" s="22" t="s">
        <v>639</v>
      </c>
      <c r="F655" s="20" t="s">
        <v>19</v>
      </c>
      <c r="G655" s="23">
        <v>500</v>
      </c>
      <c r="H655" s="23">
        <v>500</v>
      </c>
      <c r="I655" s="60"/>
      <c r="J655" s="48"/>
    </row>
    <row r="656" spans="1:10" s="9" customFormat="1">
      <c r="A656" s="17" t="s">
        <v>49</v>
      </c>
      <c r="B656" s="20">
        <v>18</v>
      </c>
      <c r="C656" s="21">
        <v>4</v>
      </c>
      <c r="D656" s="21">
        <v>12</v>
      </c>
      <c r="E656" s="22" t="s">
        <v>216</v>
      </c>
      <c r="F656" s="20" t="s">
        <v>584</v>
      </c>
      <c r="G656" s="23">
        <f>G657</f>
        <v>3005.9</v>
      </c>
      <c r="H656" s="23">
        <f>H657</f>
        <v>3005.9</v>
      </c>
      <c r="I656" s="60"/>
      <c r="J656" s="48"/>
    </row>
    <row r="657" spans="1:10" s="2" customFormat="1">
      <c r="A657" s="17" t="s">
        <v>324</v>
      </c>
      <c r="B657" s="20">
        <v>18</v>
      </c>
      <c r="C657" s="21">
        <v>4</v>
      </c>
      <c r="D657" s="21">
        <v>12</v>
      </c>
      <c r="E657" s="22" t="s">
        <v>325</v>
      </c>
      <c r="F657" s="20" t="s">
        <v>584</v>
      </c>
      <c r="G657" s="23">
        <f>G658+G661</f>
        <v>3005.9</v>
      </c>
      <c r="H657" s="23">
        <f>H658+H661</f>
        <v>3005.9</v>
      </c>
      <c r="I657" s="60"/>
      <c r="J657" s="48"/>
    </row>
    <row r="658" spans="1:10" s="9" customFormat="1">
      <c r="A658" s="41" t="s">
        <v>503</v>
      </c>
      <c r="B658" s="42">
        <v>18</v>
      </c>
      <c r="C658" s="43">
        <v>4</v>
      </c>
      <c r="D658" s="43">
        <v>12</v>
      </c>
      <c r="E658" s="44" t="s">
        <v>326</v>
      </c>
      <c r="F658" s="42" t="s">
        <v>584</v>
      </c>
      <c r="G658" s="45">
        <f>G659</f>
        <v>2505.9</v>
      </c>
      <c r="H658" s="45">
        <f>H659</f>
        <v>2505.9</v>
      </c>
      <c r="I658" s="61"/>
      <c r="J658" s="46"/>
    </row>
    <row r="659" spans="1:10" s="9" customFormat="1" ht="29.25" customHeight="1">
      <c r="A659" s="17" t="s">
        <v>34</v>
      </c>
      <c r="B659" s="20">
        <v>18</v>
      </c>
      <c r="C659" s="21">
        <v>4</v>
      </c>
      <c r="D659" s="21">
        <v>12</v>
      </c>
      <c r="E659" s="22" t="s">
        <v>326</v>
      </c>
      <c r="F659" s="20" t="s">
        <v>33</v>
      </c>
      <c r="G659" s="23">
        <f>G660</f>
        <v>2505.9</v>
      </c>
      <c r="H659" s="23">
        <f>H660</f>
        <v>2505.9</v>
      </c>
      <c r="I659" s="60"/>
      <c r="J659" s="48"/>
    </row>
    <row r="660" spans="1:10" s="2" customFormat="1">
      <c r="A660" s="17" t="s">
        <v>32</v>
      </c>
      <c r="B660" s="20">
        <v>18</v>
      </c>
      <c r="C660" s="21">
        <v>4</v>
      </c>
      <c r="D660" s="21">
        <v>12</v>
      </c>
      <c r="E660" s="22" t="s">
        <v>326</v>
      </c>
      <c r="F660" s="20" t="s">
        <v>31</v>
      </c>
      <c r="G660" s="23">
        <v>2505.9</v>
      </c>
      <c r="H660" s="23">
        <v>2505.9</v>
      </c>
      <c r="I660" s="60"/>
      <c r="J660" s="48"/>
    </row>
    <row r="661" spans="1:10" s="9" customFormat="1">
      <c r="A661" s="41" t="s">
        <v>35</v>
      </c>
      <c r="B661" s="42">
        <v>18</v>
      </c>
      <c r="C661" s="43">
        <v>4</v>
      </c>
      <c r="D661" s="43">
        <v>12</v>
      </c>
      <c r="E661" s="44" t="s">
        <v>327</v>
      </c>
      <c r="F661" s="42" t="s">
        <v>584</v>
      </c>
      <c r="G661" s="45">
        <f>G662+G664</f>
        <v>500</v>
      </c>
      <c r="H661" s="45">
        <f>H662+H664</f>
        <v>500</v>
      </c>
      <c r="I661" s="61"/>
      <c r="J661" s="46"/>
    </row>
    <row r="662" spans="1:10" s="2" customFormat="1">
      <c r="A662" s="17" t="s">
        <v>524</v>
      </c>
      <c r="B662" s="20">
        <v>18</v>
      </c>
      <c r="C662" s="21">
        <v>4</v>
      </c>
      <c r="D662" s="21">
        <v>12</v>
      </c>
      <c r="E662" s="22" t="s">
        <v>327</v>
      </c>
      <c r="F662" s="20" t="s">
        <v>20</v>
      </c>
      <c r="G662" s="23">
        <f>G663</f>
        <v>496</v>
      </c>
      <c r="H662" s="23">
        <f>H663</f>
        <v>496</v>
      </c>
      <c r="I662" s="60"/>
      <c r="J662" s="48"/>
    </row>
    <row r="663" spans="1:10" s="2" customFormat="1">
      <c r="A663" s="17" t="s">
        <v>36</v>
      </c>
      <c r="B663" s="20">
        <v>18</v>
      </c>
      <c r="C663" s="21">
        <v>4</v>
      </c>
      <c r="D663" s="21">
        <v>12</v>
      </c>
      <c r="E663" s="22" t="s">
        <v>327</v>
      </c>
      <c r="F663" s="20" t="s">
        <v>19</v>
      </c>
      <c r="G663" s="23">
        <v>496</v>
      </c>
      <c r="H663" s="23">
        <v>496</v>
      </c>
      <c r="I663" s="60"/>
      <c r="J663" s="48"/>
    </row>
    <row r="664" spans="1:10" s="2" customFormat="1">
      <c r="A664" s="17" t="s">
        <v>30</v>
      </c>
      <c r="B664" s="20">
        <v>18</v>
      </c>
      <c r="C664" s="21">
        <v>4</v>
      </c>
      <c r="D664" s="21">
        <v>12</v>
      </c>
      <c r="E664" s="22" t="s">
        <v>327</v>
      </c>
      <c r="F664" s="20" t="s">
        <v>4</v>
      </c>
      <c r="G664" s="23">
        <f>G665</f>
        <v>4</v>
      </c>
      <c r="H664" s="23">
        <f>H665</f>
        <v>4</v>
      </c>
      <c r="I664" s="60"/>
      <c r="J664" s="48"/>
    </row>
    <row r="665" spans="1:10" s="2" customFormat="1">
      <c r="A665" s="17" t="s">
        <v>29</v>
      </c>
      <c r="B665" s="20">
        <v>18</v>
      </c>
      <c r="C665" s="21">
        <v>4</v>
      </c>
      <c r="D665" s="21">
        <v>12</v>
      </c>
      <c r="E665" s="22" t="s">
        <v>327</v>
      </c>
      <c r="F665" s="20" t="s">
        <v>28</v>
      </c>
      <c r="G665" s="23">
        <v>4</v>
      </c>
      <c r="H665" s="23">
        <v>4</v>
      </c>
      <c r="I665" s="60"/>
      <c r="J665" s="48"/>
    </row>
    <row r="666" spans="1:10" s="2" customFormat="1">
      <c r="A666" s="31" t="s">
        <v>114</v>
      </c>
      <c r="B666" s="32">
        <v>18</v>
      </c>
      <c r="C666" s="33">
        <v>5</v>
      </c>
      <c r="D666" s="33">
        <v>0</v>
      </c>
      <c r="E666" s="34" t="s">
        <v>584</v>
      </c>
      <c r="F666" s="32" t="s">
        <v>584</v>
      </c>
      <c r="G666" s="35">
        <f>G667+G691+G724</f>
        <v>215458.1</v>
      </c>
      <c r="H666" s="35">
        <f>H667+H691+H724</f>
        <v>209909.8</v>
      </c>
      <c r="I666" s="60"/>
      <c r="J666" s="48"/>
    </row>
    <row r="667" spans="1:10" s="2" customFormat="1">
      <c r="A667" s="36" t="s">
        <v>115</v>
      </c>
      <c r="B667" s="37">
        <v>18</v>
      </c>
      <c r="C667" s="38">
        <v>5</v>
      </c>
      <c r="D667" s="38">
        <v>1</v>
      </c>
      <c r="E667" s="39" t="s">
        <v>584</v>
      </c>
      <c r="F667" s="37" t="s">
        <v>584</v>
      </c>
      <c r="G667" s="40">
        <f>G668+G678</f>
        <v>167804.7</v>
      </c>
      <c r="H667" s="40">
        <f>H668+H678</f>
        <v>145168.79999999999</v>
      </c>
      <c r="I667" s="60"/>
      <c r="J667" s="48"/>
    </row>
    <row r="668" spans="1:10" s="82" customFormat="1">
      <c r="A668" s="17" t="s">
        <v>587</v>
      </c>
      <c r="B668" s="20">
        <v>18</v>
      </c>
      <c r="C668" s="21">
        <v>5</v>
      </c>
      <c r="D668" s="21">
        <v>1</v>
      </c>
      <c r="E668" s="69" t="s">
        <v>469</v>
      </c>
      <c r="F668" s="76"/>
      <c r="G668" s="81">
        <f>G669</f>
        <v>160504.70000000001</v>
      </c>
      <c r="H668" s="81">
        <f>H669</f>
        <v>137868.79999999999</v>
      </c>
      <c r="I668" s="71"/>
      <c r="J668" s="55"/>
    </row>
    <row r="669" spans="1:10" s="82" customFormat="1" ht="26.4">
      <c r="A669" s="83" t="s">
        <v>653</v>
      </c>
      <c r="B669" s="20">
        <v>18</v>
      </c>
      <c r="C669" s="21">
        <v>5</v>
      </c>
      <c r="D669" s="21">
        <v>1</v>
      </c>
      <c r="E669" s="69" t="s">
        <v>650</v>
      </c>
      <c r="F669" s="76"/>
      <c r="G669" s="81">
        <f>G670+G674</f>
        <v>160504.70000000001</v>
      </c>
      <c r="H669" s="81">
        <f>H670+H674</f>
        <v>137868.79999999999</v>
      </c>
      <c r="I669" s="71"/>
      <c r="J669" s="55"/>
    </row>
    <row r="670" spans="1:10" s="82" customFormat="1" ht="16.5" customHeight="1">
      <c r="A670" s="75" t="s">
        <v>654</v>
      </c>
      <c r="B670" s="20">
        <v>18</v>
      </c>
      <c r="C670" s="21">
        <v>5</v>
      </c>
      <c r="D670" s="21">
        <v>1</v>
      </c>
      <c r="E670" s="69" t="s">
        <v>651</v>
      </c>
      <c r="F670" s="76"/>
      <c r="G670" s="81">
        <f t="shared" ref="G670:H672" si="57">G671</f>
        <v>2500</v>
      </c>
      <c r="H670" s="81">
        <f t="shared" si="57"/>
        <v>2500</v>
      </c>
      <c r="I670" s="71"/>
      <c r="J670" s="55"/>
    </row>
    <row r="671" spans="1:10" s="87" customFormat="1">
      <c r="A671" s="78" t="s">
        <v>682</v>
      </c>
      <c r="B671" s="42">
        <v>18</v>
      </c>
      <c r="C671" s="43">
        <v>5</v>
      </c>
      <c r="D671" s="43">
        <v>1</v>
      </c>
      <c r="E671" s="70" t="s">
        <v>652</v>
      </c>
      <c r="F671" s="79"/>
      <c r="G671" s="84">
        <f t="shared" si="57"/>
        <v>2500</v>
      </c>
      <c r="H671" s="84">
        <f t="shared" si="57"/>
        <v>2500</v>
      </c>
      <c r="I671" s="85"/>
      <c r="J671" s="86"/>
    </row>
    <row r="672" spans="1:10" s="82" customFormat="1">
      <c r="A672" s="17" t="s">
        <v>524</v>
      </c>
      <c r="B672" s="20">
        <v>18</v>
      </c>
      <c r="C672" s="21">
        <v>5</v>
      </c>
      <c r="D672" s="21">
        <v>1</v>
      </c>
      <c r="E672" s="69" t="s">
        <v>652</v>
      </c>
      <c r="F672" s="76">
        <v>200</v>
      </c>
      <c r="G672" s="81">
        <f t="shared" si="57"/>
        <v>2500</v>
      </c>
      <c r="H672" s="81">
        <f t="shared" si="57"/>
        <v>2500</v>
      </c>
      <c r="I672" s="71"/>
      <c r="J672" s="55"/>
    </row>
    <row r="673" spans="1:10" s="82" customFormat="1">
      <c r="A673" s="17" t="s">
        <v>36</v>
      </c>
      <c r="B673" s="20">
        <v>18</v>
      </c>
      <c r="C673" s="21">
        <v>5</v>
      </c>
      <c r="D673" s="21">
        <v>1</v>
      </c>
      <c r="E673" s="69" t="s">
        <v>652</v>
      </c>
      <c r="F673" s="76">
        <v>240</v>
      </c>
      <c r="G673" s="81">
        <v>2500</v>
      </c>
      <c r="H673" s="81">
        <v>2500</v>
      </c>
      <c r="I673" s="71"/>
      <c r="J673" s="55"/>
    </row>
    <row r="674" spans="1:10" s="82" customFormat="1">
      <c r="A674" s="266" t="s">
        <v>1101</v>
      </c>
      <c r="B674" s="20">
        <v>18</v>
      </c>
      <c r="C674" s="21">
        <v>5</v>
      </c>
      <c r="D674" s="21">
        <v>1</v>
      </c>
      <c r="E674" s="69" t="s">
        <v>1099</v>
      </c>
      <c r="F674" s="76"/>
      <c r="G674" s="81">
        <f t="shared" ref="G674:H676" si="58">G675</f>
        <v>158004.70000000001</v>
      </c>
      <c r="H674" s="81">
        <f t="shared" si="58"/>
        <v>135368.79999999999</v>
      </c>
      <c r="I674" s="71"/>
      <c r="J674" s="55"/>
    </row>
    <row r="675" spans="1:10" s="82" customFormat="1" ht="26.4">
      <c r="A675" s="266" t="s">
        <v>1102</v>
      </c>
      <c r="B675" s="20">
        <v>18</v>
      </c>
      <c r="C675" s="21">
        <v>5</v>
      </c>
      <c r="D675" s="21">
        <v>1</v>
      </c>
      <c r="E675" s="69" t="s">
        <v>1100</v>
      </c>
      <c r="F675" s="76"/>
      <c r="G675" s="81">
        <f t="shared" si="58"/>
        <v>158004.70000000001</v>
      </c>
      <c r="H675" s="81">
        <f t="shared" si="58"/>
        <v>135368.79999999999</v>
      </c>
      <c r="I675" s="71"/>
      <c r="J675" s="55"/>
    </row>
    <row r="676" spans="1:10" s="82" customFormat="1">
      <c r="A676" s="266" t="s">
        <v>85</v>
      </c>
      <c r="B676" s="20">
        <v>18</v>
      </c>
      <c r="C676" s="21">
        <v>5</v>
      </c>
      <c r="D676" s="21">
        <v>1</v>
      </c>
      <c r="E676" s="69" t="s">
        <v>1100</v>
      </c>
      <c r="F676" s="76">
        <v>400</v>
      </c>
      <c r="G676" s="81">
        <f t="shared" si="58"/>
        <v>158004.70000000001</v>
      </c>
      <c r="H676" s="81">
        <f t="shared" si="58"/>
        <v>135368.79999999999</v>
      </c>
      <c r="I676" s="71"/>
      <c r="J676" s="55"/>
    </row>
    <row r="677" spans="1:10" s="82" customFormat="1">
      <c r="A677" s="266" t="s">
        <v>83</v>
      </c>
      <c r="B677" s="20">
        <v>18</v>
      </c>
      <c r="C677" s="21">
        <v>5</v>
      </c>
      <c r="D677" s="21">
        <v>1</v>
      </c>
      <c r="E677" s="69" t="s">
        <v>1100</v>
      </c>
      <c r="F677" s="76">
        <v>410</v>
      </c>
      <c r="G677" s="81">
        <v>158004.70000000001</v>
      </c>
      <c r="H677" s="81">
        <v>135368.79999999999</v>
      </c>
      <c r="I677" s="71"/>
      <c r="J677" s="55"/>
    </row>
    <row r="678" spans="1:10" s="2" customFormat="1" ht="26.4">
      <c r="A678" s="17" t="s">
        <v>116</v>
      </c>
      <c r="B678" s="20">
        <v>18</v>
      </c>
      <c r="C678" s="21">
        <v>5</v>
      </c>
      <c r="D678" s="21">
        <v>1</v>
      </c>
      <c r="E678" s="22" t="s">
        <v>328</v>
      </c>
      <c r="F678" s="20" t="s">
        <v>584</v>
      </c>
      <c r="G678" s="23">
        <f t="shared" ref="G678:H682" si="59">G679</f>
        <v>7300</v>
      </c>
      <c r="H678" s="23">
        <f t="shared" si="59"/>
        <v>7300</v>
      </c>
      <c r="I678" s="60"/>
      <c r="J678" s="48"/>
    </row>
    <row r="679" spans="1:10" s="2" customFormat="1">
      <c r="A679" s="17" t="s">
        <v>117</v>
      </c>
      <c r="B679" s="20">
        <v>18</v>
      </c>
      <c r="C679" s="21">
        <v>5</v>
      </c>
      <c r="D679" s="21">
        <v>1</v>
      </c>
      <c r="E679" s="22" t="s">
        <v>329</v>
      </c>
      <c r="F679" s="20" t="s">
        <v>584</v>
      </c>
      <c r="G679" s="23">
        <f>G680+G684</f>
        <v>7300</v>
      </c>
      <c r="H679" s="23">
        <f>H680+H684</f>
        <v>7300</v>
      </c>
      <c r="I679" s="60"/>
      <c r="J679" s="48"/>
    </row>
    <row r="680" spans="1:10" s="9" customFormat="1" ht="52.8">
      <c r="A680" s="17" t="s">
        <v>554</v>
      </c>
      <c r="B680" s="20">
        <v>18</v>
      </c>
      <c r="C680" s="21">
        <v>5</v>
      </c>
      <c r="D680" s="21">
        <v>1</v>
      </c>
      <c r="E680" s="22" t="s">
        <v>330</v>
      </c>
      <c r="F680" s="20" t="s">
        <v>584</v>
      </c>
      <c r="G680" s="23">
        <f t="shared" si="59"/>
        <v>6300</v>
      </c>
      <c r="H680" s="23">
        <f t="shared" si="59"/>
        <v>6300</v>
      </c>
      <c r="I680" s="60"/>
      <c r="J680" s="48"/>
    </row>
    <row r="681" spans="1:10" s="9" customFormat="1">
      <c r="A681" s="41" t="s">
        <v>187</v>
      </c>
      <c r="B681" s="42">
        <v>18</v>
      </c>
      <c r="C681" s="43">
        <v>5</v>
      </c>
      <c r="D681" s="43">
        <v>1</v>
      </c>
      <c r="E681" s="44" t="s">
        <v>331</v>
      </c>
      <c r="F681" s="42" t="s">
        <v>584</v>
      </c>
      <c r="G681" s="45">
        <f t="shared" si="59"/>
        <v>6300</v>
      </c>
      <c r="H681" s="45">
        <f t="shared" si="59"/>
        <v>6300</v>
      </c>
      <c r="I681" s="61"/>
      <c r="J681" s="46"/>
    </row>
    <row r="682" spans="1:10" s="2" customFormat="1" ht="13.95" customHeight="1">
      <c r="A682" s="17" t="s">
        <v>524</v>
      </c>
      <c r="B682" s="20">
        <v>18</v>
      </c>
      <c r="C682" s="21">
        <v>5</v>
      </c>
      <c r="D682" s="21">
        <v>1</v>
      </c>
      <c r="E682" s="22" t="s">
        <v>331</v>
      </c>
      <c r="F682" s="20" t="s">
        <v>20</v>
      </c>
      <c r="G682" s="23">
        <f t="shared" si="59"/>
        <v>6300</v>
      </c>
      <c r="H682" s="23">
        <f t="shared" si="59"/>
        <v>6300</v>
      </c>
      <c r="I682" s="60"/>
      <c r="J682" s="48"/>
    </row>
    <row r="683" spans="1:10" s="2" customFormat="1">
      <c r="A683" s="17" t="s">
        <v>36</v>
      </c>
      <c r="B683" s="20">
        <v>18</v>
      </c>
      <c r="C683" s="21">
        <v>5</v>
      </c>
      <c r="D683" s="21">
        <v>1</v>
      </c>
      <c r="E683" s="22" t="s">
        <v>331</v>
      </c>
      <c r="F683" s="20" t="s">
        <v>19</v>
      </c>
      <c r="G683" s="23">
        <v>6300</v>
      </c>
      <c r="H683" s="23">
        <v>6300</v>
      </c>
      <c r="I683" s="60"/>
      <c r="J683" s="48"/>
    </row>
    <row r="684" spans="1:10" s="2" customFormat="1">
      <c r="A684" s="17" t="s">
        <v>555</v>
      </c>
      <c r="B684" s="20">
        <v>18</v>
      </c>
      <c r="C684" s="21">
        <v>5</v>
      </c>
      <c r="D684" s="21">
        <v>1</v>
      </c>
      <c r="E684" s="22" t="s">
        <v>556</v>
      </c>
      <c r="F684" s="20" t="s">
        <v>584</v>
      </c>
      <c r="G684" s="23">
        <f>G685+G688</f>
        <v>1000</v>
      </c>
      <c r="H684" s="23">
        <f>H685+H688</f>
        <v>1000</v>
      </c>
      <c r="I684" s="60"/>
      <c r="J684" s="48"/>
    </row>
    <row r="685" spans="1:10" s="9" customFormat="1">
      <c r="A685" s="41" t="s">
        <v>332</v>
      </c>
      <c r="B685" s="42">
        <v>18</v>
      </c>
      <c r="C685" s="43">
        <v>5</v>
      </c>
      <c r="D685" s="43">
        <v>1</v>
      </c>
      <c r="E685" s="44" t="s">
        <v>557</v>
      </c>
      <c r="F685" s="42" t="s">
        <v>584</v>
      </c>
      <c r="G685" s="45">
        <f>G686</f>
        <v>500</v>
      </c>
      <c r="H685" s="45">
        <f>H686</f>
        <v>500</v>
      </c>
      <c r="I685" s="61"/>
      <c r="J685" s="46"/>
    </row>
    <row r="686" spans="1:10" s="2" customFormat="1">
      <c r="A686" s="17" t="s">
        <v>524</v>
      </c>
      <c r="B686" s="20">
        <v>18</v>
      </c>
      <c r="C686" s="21">
        <v>5</v>
      </c>
      <c r="D686" s="21">
        <v>1</v>
      </c>
      <c r="E686" s="22" t="s">
        <v>557</v>
      </c>
      <c r="F686" s="20" t="s">
        <v>20</v>
      </c>
      <c r="G686" s="23">
        <f>G687</f>
        <v>500</v>
      </c>
      <c r="H686" s="23">
        <f>H687</f>
        <v>500</v>
      </c>
      <c r="I686" s="60"/>
      <c r="J686" s="48"/>
    </row>
    <row r="687" spans="1:10" s="2" customFormat="1">
      <c r="A687" s="17" t="s">
        <v>36</v>
      </c>
      <c r="B687" s="20">
        <v>18</v>
      </c>
      <c r="C687" s="21">
        <v>5</v>
      </c>
      <c r="D687" s="21">
        <v>1</v>
      </c>
      <c r="E687" s="22" t="s">
        <v>557</v>
      </c>
      <c r="F687" s="20" t="s">
        <v>19</v>
      </c>
      <c r="G687" s="23">
        <v>500</v>
      </c>
      <c r="H687" s="23">
        <v>500</v>
      </c>
      <c r="I687" s="60"/>
      <c r="J687" s="48"/>
    </row>
    <row r="688" spans="1:10" s="9" customFormat="1">
      <c r="A688" s="41" t="s">
        <v>603</v>
      </c>
      <c r="B688" s="20">
        <v>18</v>
      </c>
      <c r="C688" s="21">
        <v>5</v>
      </c>
      <c r="D688" s="21">
        <v>1</v>
      </c>
      <c r="E688" s="44" t="s">
        <v>629</v>
      </c>
      <c r="F688" s="42"/>
      <c r="G688" s="45">
        <f>G689</f>
        <v>500</v>
      </c>
      <c r="H688" s="45">
        <f>H689</f>
        <v>500</v>
      </c>
      <c r="I688" s="61"/>
      <c r="J688" s="46"/>
    </row>
    <row r="689" spans="1:10" s="2" customFormat="1">
      <c r="A689" s="17" t="s">
        <v>524</v>
      </c>
      <c r="B689" s="20">
        <v>18</v>
      </c>
      <c r="C689" s="21">
        <v>5</v>
      </c>
      <c r="D689" s="21">
        <v>1</v>
      </c>
      <c r="E689" s="22" t="s">
        <v>629</v>
      </c>
      <c r="F689" s="20">
        <v>200</v>
      </c>
      <c r="G689" s="23">
        <f>G690</f>
        <v>500</v>
      </c>
      <c r="H689" s="23">
        <f>H690</f>
        <v>500</v>
      </c>
      <c r="I689" s="60"/>
      <c r="J689" s="48"/>
    </row>
    <row r="690" spans="1:10" s="2" customFormat="1">
      <c r="A690" s="17" t="s">
        <v>36</v>
      </c>
      <c r="B690" s="20">
        <v>18</v>
      </c>
      <c r="C690" s="21">
        <v>5</v>
      </c>
      <c r="D690" s="21">
        <v>1</v>
      </c>
      <c r="E690" s="22" t="s">
        <v>629</v>
      </c>
      <c r="F690" s="20">
        <v>240</v>
      </c>
      <c r="G690" s="23">
        <v>500</v>
      </c>
      <c r="H690" s="23">
        <v>500</v>
      </c>
      <c r="I690" s="60"/>
      <c r="J690" s="48"/>
    </row>
    <row r="691" spans="1:10" s="9" customFormat="1">
      <c r="A691" s="36" t="s">
        <v>118</v>
      </c>
      <c r="B691" s="37">
        <v>18</v>
      </c>
      <c r="C691" s="38">
        <v>5</v>
      </c>
      <c r="D691" s="38">
        <v>2</v>
      </c>
      <c r="E691" s="39" t="s">
        <v>584</v>
      </c>
      <c r="F691" s="37" t="s">
        <v>584</v>
      </c>
      <c r="G691" s="40">
        <f>G692+G714+G719</f>
        <v>31662.400000000001</v>
      </c>
      <c r="H691" s="40">
        <f>H692+H714+H719</f>
        <v>48750</v>
      </c>
      <c r="I691" s="60"/>
      <c r="J691" s="48"/>
    </row>
    <row r="692" spans="1:10" s="2" customFormat="1" ht="26.4">
      <c r="A692" s="17" t="s">
        <v>116</v>
      </c>
      <c r="B692" s="20">
        <v>18</v>
      </c>
      <c r="C692" s="21">
        <v>5</v>
      </c>
      <c r="D692" s="21">
        <v>2</v>
      </c>
      <c r="E692" s="22" t="s">
        <v>328</v>
      </c>
      <c r="F692" s="20" t="s">
        <v>584</v>
      </c>
      <c r="G692" s="23">
        <f>G693</f>
        <v>15012.4</v>
      </c>
      <c r="H692" s="23">
        <f>H693</f>
        <v>32100</v>
      </c>
      <c r="I692" s="60"/>
      <c r="J692" s="48"/>
    </row>
    <row r="693" spans="1:10" s="2" customFormat="1">
      <c r="A693" s="17" t="s">
        <v>119</v>
      </c>
      <c r="B693" s="20">
        <v>18</v>
      </c>
      <c r="C693" s="21">
        <v>5</v>
      </c>
      <c r="D693" s="21">
        <v>2</v>
      </c>
      <c r="E693" s="22" t="s">
        <v>333</v>
      </c>
      <c r="F693" s="20" t="s">
        <v>584</v>
      </c>
      <c r="G693" s="23">
        <f>G694+G707</f>
        <v>15012.4</v>
      </c>
      <c r="H693" s="23">
        <f>H694+H707</f>
        <v>32100</v>
      </c>
      <c r="I693" s="60"/>
      <c r="J693" s="48"/>
    </row>
    <row r="694" spans="1:10" s="2" customFormat="1" ht="26.4">
      <c r="A694" s="17" t="s">
        <v>698</v>
      </c>
      <c r="B694" s="20">
        <v>18</v>
      </c>
      <c r="C694" s="21">
        <v>5</v>
      </c>
      <c r="D694" s="21">
        <v>2</v>
      </c>
      <c r="E694" s="22" t="s">
        <v>640</v>
      </c>
      <c r="F694" s="20"/>
      <c r="G694" s="23">
        <f>G698+G701+G704+G695</f>
        <v>10410.799999999999</v>
      </c>
      <c r="H694" s="23">
        <f>H698+H701+H704+H695</f>
        <v>26580</v>
      </c>
      <c r="I694" s="60"/>
      <c r="J694" s="48"/>
    </row>
    <row r="695" spans="1:10" s="9" customFormat="1">
      <c r="A695" s="41" t="s">
        <v>675</v>
      </c>
      <c r="B695" s="42">
        <v>18</v>
      </c>
      <c r="C695" s="43">
        <v>5</v>
      </c>
      <c r="D695" s="43">
        <v>2</v>
      </c>
      <c r="E695" s="44" t="s">
        <v>983</v>
      </c>
      <c r="F695" s="42"/>
      <c r="G695" s="45">
        <f>G696</f>
        <v>0</v>
      </c>
      <c r="H695" s="45">
        <f>H696</f>
        <v>12980</v>
      </c>
      <c r="I695" s="61"/>
      <c r="J695" s="46"/>
    </row>
    <row r="696" spans="1:10" s="2" customFormat="1">
      <c r="A696" s="17" t="s">
        <v>85</v>
      </c>
      <c r="B696" s="20">
        <v>18</v>
      </c>
      <c r="C696" s="21">
        <v>5</v>
      </c>
      <c r="D696" s="21">
        <v>2</v>
      </c>
      <c r="E696" s="22" t="s">
        <v>983</v>
      </c>
      <c r="F696" s="20">
        <v>400</v>
      </c>
      <c r="G696" s="23">
        <f>G697</f>
        <v>0</v>
      </c>
      <c r="H696" s="23">
        <f>H697</f>
        <v>12980</v>
      </c>
      <c r="I696" s="60"/>
      <c r="J696" s="48"/>
    </row>
    <row r="697" spans="1:10" s="2" customFormat="1">
      <c r="A697" s="17" t="s">
        <v>83</v>
      </c>
      <c r="B697" s="20">
        <v>18</v>
      </c>
      <c r="C697" s="21">
        <v>5</v>
      </c>
      <c r="D697" s="21">
        <v>2</v>
      </c>
      <c r="E697" s="22" t="s">
        <v>983</v>
      </c>
      <c r="F697" s="20">
        <v>410</v>
      </c>
      <c r="G697" s="23">
        <v>0</v>
      </c>
      <c r="H697" s="23">
        <v>12980</v>
      </c>
      <c r="I697" s="60"/>
      <c r="J697" s="48"/>
    </row>
    <row r="698" spans="1:10" s="9" customFormat="1" ht="26.4">
      <c r="A698" s="41" t="s">
        <v>336</v>
      </c>
      <c r="B698" s="42">
        <v>18</v>
      </c>
      <c r="C698" s="43">
        <v>5</v>
      </c>
      <c r="D698" s="43">
        <v>2</v>
      </c>
      <c r="E698" s="44" t="s">
        <v>985</v>
      </c>
      <c r="F698" s="42" t="s">
        <v>584</v>
      </c>
      <c r="G698" s="45">
        <f>G699</f>
        <v>6310.8</v>
      </c>
      <c r="H698" s="45">
        <f>H699</f>
        <v>8500.0000000000018</v>
      </c>
      <c r="I698" s="61"/>
      <c r="J698" s="46"/>
    </row>
    <row r="699" spans="1:10" s="2" customFormat="1">
      <c r="A699" s="75" t="s">
        <v>524</v>
      </c>
      <c r="B699" s="76">
        <v>18</v>
      </c>
      <c r="C699" s="77">
        <v>5</v>
      </c>
      <c r="D699" s="77">
        <v>2</v>
      </c>
      <c r="E699" s="69" t="s">
        <v>985</v>
      </c>
      <c r="F699" s="76">
        <v>200</v>
      </c>
      <c r="G699" s="23">
        <f>G700</f>
        <v>6310.8</v>
      </c>
      <c r="H699" s="23">
        <f>H700</f>
        <v>8500.0000000000018</v>
      </c>
      <c r="I699" s="60"/>
      <c r="J699" s="48"/>
    </row>
    <row r="700" spans="1:10" s="2" customFormat="1">
      <c r="A700" s="75" t="s">
        <v>36</v>
      </c>
      <c r="B700" s="76">
        <v>18</v>
      </c>
      <c r="C700" s="77">
        <v>5</v>
      </c>
      <c r="D700" s="77">
        <v>2</v>
      </c>
      <c r="E700" s="69" t="s">
        <v>985</v>
      </c>
      <c r="F700" s="76">
        <v>240</v>
      </c>
      <c r="G700" s="23">
        <f>1310.8+5000</f>
        <v>6310.8</v>
      </c>
      <c r="H700" s="81">
        <f>11839.4+5000-8339.4</f>
        <v>8500.0000000000018</v>
      </c>
      <c r="I700" s="60"/>
      <c r="J700" s="48"/>
    </row>
    <row r="701" spans="1:10" s="9" customFormat="1">
      <c r="A701" s="41" t="s">
        <v>642</v>
      </c>
      <c r="B701" s="42">
        <v>18</v>
      </c>
      <c r="C701" s="43">
        <v>5</v>
      </c>
      <c r="D701" s="43">
        <v>2</v>
      </c>
      <c r="E701" s="44" t="s">
        <v>643</v>
      </c>
      <c r="F701" s="42"/>
      <c r="G701" s="45">
        <f>G702</f>
        <v>4000</v>
      </c>
      <c r="H701" s="45">
        <f>H702</f>
        <v>5000</v>
      </c>
      <c r="I701" s="61"/>
      <c r="J701" s="46"/>
    </row>
    <row r="702" spans="1:10" s="2" customFormat="1">
      <c r="A702" s="17" t="s">
        <v>524</v>
      </c>
      <c r="B702" s="20">
        <v>18</v>
      </c>
      <c r="C702" s="21">
        <v>5</v>
      </c>
      <c r="D702" s="21">
        <v>2</v>
      </c>
      <c r="E702" s="22" t="s">
        <v>643</v>
      </c>
      <c r="F702" s="20">
        <v>200</v>
      </c>
      <c r="G702" s="23">
        <f>G703</f>
        <v>4000</v>
      </c>
      <c r="H702" s="23">
        <f>H703</f>
        <v>5000</v>
      </c>
      <c r="I702" s="60"/>
      <c r="J702" s="48"/>
    </row>
    <row r="703" spans="1:10" s="2" customFormat="1">
      <c r="A703" s="17" t="s">
        <v>36</v>
      </c>
      <c r="B703" s="20">
        <v>18</v>
      </c>
      <c r="C703" s="21">
        <v>5</v>
      </c>
      <c r="D703" s="21">
        <v>2</v>
      </c>
      <c r="E703" s="22" t="s">
        <v>643</v>
      </c>
      <c r="F703" s="20">
        <v>240</v>
      </c>
      <c r="G703" s="23">
        <f>0+4000</f>
        <v>4000</v>
      </c>
      <c r="H703" s="23">
        <f>1000+4000</f>
        <v>5000</v>
      </c>
      <c r="I703" s="60"/>
      <c r="J703" s="48"/>
    </row>
    <row r="704" spans="1:10" s="9" customFormat="1">
      <c r="A704" s="41" t="s">
        <v>646</v>
      </c>
      <c r="B704" s="42">
        <v>18</v>
      </c>
      <c r="C704" s="43">
        <v>5</v>
      </c>
      <c r="D704" s="43">
        <v>2</v>
      </c>
      <c r="E704" s="44" t="s">
        <v>647</v>
      </c>
      <c r="F704" s="42"/>
      <c r="G704" s="45">
        <f>G705</f>
        <v>100</v>
      </c>
      <c r="H704" s="45">
        <f>H705</f>
        <v>100</v>
      </c>
      <c r="I704" s="61"/>
      <c r="J704" s="46"/>
    </row>
    <row r="705" spans="1:10" s="2" customFormat="1">
      <c r="A705" s="17" t="s">
        <v>524</v>
      </c>
      <c r="B705" s="20">
        <v>18</v>
      </c>
      <c r="C705" s="21">
        <v>5</v>
      </c>
      <c r="D705" s="21">
        <v>2</v>
      </c>
      <c r="E705" s="22" t="s">
        <v>647</v>
      </c>
      <c r="F705" s="20">
        <v>200</v>
      </c>
      <c r="G705" s="23">
        <f>G706</f>
        <v>100</v>
      </c>
      <c r="H705" s="23">
        <f>H706</f>
        <v>100</v>
      </c>
      <c r="I705" s="60"/>
      <c r="J705" s="48"/>
    </row>
    <row r="706" spans="1:10" s="2" customFormat="1">
      <c r="A706" s="17" t="s">
        <v>36</v>
      </c>
      <c r="B706" s="20">
        <v>18</v>
      </c>
      <c r="C706" s="21">
        <v>5</v>
      </c>
      <c r="D706" s="21">
        <v>2</v>
      </c>
      <c r="E706" s="22" t="s">
        <v>647</v>
      </c>
      <c r="F706" s="20">
        <v>240</v>
      </c>
      <c r="G706" s="23">
        <v>100</v>
      </c>
      <c r="H706" s="23">
        <v>100</v>
      </c>
      <c r="I706" s="60"/>
      <c r="J706" s="48"/>
    </row>
    <row r="707" spans="1:10" s="2" customFormat="1">
      <c r="A707" s="17" t="s">
        <v>334</v>
      </c>
      <c r="B707" s="20">
        <v>18</v>
      </c>
      <c r="C707" s="21">
        <v>5</v>
      </c>
      <c r="D707" s="21">
        <v>2</v>
      </c>
      <c r="E707" s="22" t="s">
        <v>335</v>
      </c>
      <c r="F707" s="20" t="s">
        <v>584</v>
      </c>
      <c r="G707" s="23">
        <f>G708+G711</f>
        <v>4601.6000000000004</v>
      </c>
      <c r="H707" s="23">
        <f>H708+H711</f>
        <v>5520</v>
      </c>
      <c r="I707" s="60"/>
      <c r="J707" s="48"/>
    </row>
    <row r="708" spans="1:10" s="9" customFormat="1">
      <c r="A708" s="78" t="s">
        <v>558</v>
      </c>
      <c r="B708" s="79">
        <v>18</v>
      </c>
      <c r="C708" s="80">
        <v>5</v>
      </c>
      <c r="D708" s="80">
        <v>2</v>
      </c>
      <c r="E708" s="70" t="s">
        <v>337</v>
      </c>
      <c r="F708" s="79" t="s">
        <v>584</v>
      </c>
      <c r="G708" s="45">
        <f>G709</f>
        <v>1500</v>
      </c>
      <c r="H708" s="45">
        <f>H709</f>
        <v>1500</v>
      </c>
      <c r="I708" s="61"/>
      <c r="J708" s="46"/>
    </row>
    <row r="709" spans="1:10" s="2" customFormat="1">
      <c r="A709" s="17" t="s">
        <v>30</v>
      </c>
      <c r="B709" s="20">
        <v>18</v>
      </c>
      <c r="C709" s="21">
        <v>5</v>
      </c>
      <c r="D709" s="21">
        <v>2</v>
      </c>
      <c r="E709" s="22" t="s">
        <v>337</v>
      </c>
      <c r="F709" s="20" t="s">
        <v>4</v>
      </c>
      <c r="G709" s="23">
        <f>G710</f>
        <v>1500</v>
      </c>
      <c r="H709" s="23">
        <f>H710</f>
        <v>1500</v>
      </c>
      <c r="I709" s="60"/>
      <c r="J709" s="48"/>
    </row>
    <row r="710" spans="1:10" s="2" customFormat="1" ht="26.4">
      <c r="A710" s="17" t="s">
        <v>544</v>
      </c>
      <c r="B710" s="20">
        <v>18</v>
      </c>
      <c r="C710" s="21">
        <v>5</v>
      </c>
      <c r="D710" s="21">
        <v>2</v>
      </c>
      <c r="E710" s="22" t="s">
        <v>337</v>
      </c>
      <c r="F710" s="20" t="s">
        <v>10</v>
      </c>
      <c r="G710" s="23">
        <v>1500</v>
      </c>
      <c r="H710" s="23">
        <v>1500</v>
      </c>
      <c r="I710" s="60"/>
      <c r="J710" s="48"/>
    </row>
    <row r="711" spans="1:10" s="68" customFormat="1">
      <c r="A711" s="62" t="s">
        <v>628</v>
      </c>
      <c r="B711" s="63">
        <v>18</v>
      </c>
      <c r="C711" s="64">
        <v>5</v>
      </c>
      <c r="D711" s="64">
        <v>2</v>
      </c>
      <c r="E711" s="65" t="s">
        <v>627</v>
      </c>
      <c r="F711" s="63"/>
      <c r="G711" s="66">
        <f>G712</f>
        <v>3101.6</v>
      </c>
      <c r="H711" s="66">
        <f>H712</f>
        <v>4020</v>
      </c>
      <c r="I711" s="74"/>
      <c r="J711" s="67"/>
    </row>
    <row r="712" spans="1:10" s="2" customFormat="1">
      <c r="A712" s="17" t="s">
        <v>524</v>
      </c>
      <c r="B712" s="20">
        <v>18</v>
      </c>
      <c r="C712" s="21">
        <v>5</v>
      </c>
      <c r="D712" s="21">
        <v>2</v>
      </c>
      <c r="E712" s="22" t="s">
        <v>627</v>
      </c>
      <c r="F712" s="76">
        <v>200</v>
      </c>
      <c r="G712" s="23">
        <f>G713</f>
        <v>3101.6</v>
      </c>
      <c r="H712" s="23">
        <f>H713</f>
        <v>4020</v>
      </c>
      <c r="I712" s="60"/>
      <c r="J712" s="48"/>
    </row>
    <row r="713" spans="1:10" s="2" customFormat="1">
      <c r="A713" s="17" t="s">
        <v>36</v>
      </c>
      <c r="B713" s="20">
        <v>18</v>
      </c>
      <c r="C713" s="21">
        <v>5</v>
      </c>
      <c r="D713" s="21">
        <v>2</v>
      </c>
      <c r="E713" s="22" t="s">
        <v>627</v>
      </c>
      <c r="F713" s="76">
        <v>240</v>
      </c>
      <c r="G713" s="23">
        <f>2781.6+320</f>
        <v>3101.6</v>
      </c>
      <c r="H713" s="23">
        <f>3700+320</f>
        <v>4020</v>
      </c>
      <c r="I713" s="60"/>
      <c r="J713" s="48"/>
    </row>
    <row r="714" spans="1:10" s="9" customFormat="1">
      <c r="A714" s="17" t="s">
        <v>177</v>
      </c>
      <c r="B714" s="20">
        <v>18</v>
      </c>
      <c r="C714" s="21">
        <v>5</v>
      </c>
      <c r="D714" s="21">
        <v>2</v>
      </c>
      <c r="E714" s="22" t="s">
        <v>339</v>
      </c>
      <c r="F714" s="76" t="s">
        <v>584</v>
      </c>
      <c r="G714" s="23">
        <f t="shared" ref="G714:H717" si="60">G715</f>
        <v>16100</v>
      </c>
      <c r="H714" s="23">
        <f t="shared" si="60"/>
        <v>16100</v>
      </c>
      <c r="I714" s="60"/>
      <c r="J714" s="48"/>
    </row>
    <row r="715" spans="1:10" s="2" customFormat="1" ht="39.6">
      <c r="A715" s="17" t="s">
        <v>340</v>
      </c>
      <c r="B715" s="20">
        <v>18</v>
      </c>
      <c r="C715" s="21">
        <v>5</v>
      </c>
      <c r="D715" s="21">
        <v>2</v>
      </c>
      <c r="E715" s="22" t="s">
        <v>341</v>
      </c>
      <c r="F715" s="20" t="s">
        <v>584</v>
      </c>
      <c r="G715" s="23">
        <f t="shared" si="60"/>
        <v>16100</v>
      </c>
      <c r="H715" s="23">
        <f t="shared" si="60"/>
        <v>16100</v>
      </c>
      <c r="I715" s="60"/>
      <c r="J715" s="48"/>
    </row>
    <row r="716" spans="1:10" s="9" customFormat="1">
      <c r="A716" s="41" t="s">
        <v>120</v>
      </c>
      <c r="B716" s="42">
        <v>18</v>
      </c>
      <c r="C716" s="43">
        <v>5</v>
      </c>
      <c r="D716" s="43">
        <v>2</v>
      </c>
      <c r="E716" s="44" t="s">
        <v>342</v>
      </c>
      <c r="F716" s="42" t="s">
        <v>584</v>
      </c>
      <c r="G716" s="45">
        <f t="shared" si="60"/>
        <v>16100</v>
      </c>
      <c r="H716" s="45">
        <f t="shared" si="60"/>
        <v>16100</v>
      </c>
      <c r="I716" s="61"/>
      <c r="J716" s="46"/>
    </row>
    <row r="717" spans="1:10" s="9" customFormat="1">
      <c r="A717" s="17" t="s">
        <v>85</v>
      </c>
      <c r="B717" s="20">
        <v>18</v>
      </c>
      <c r="C717" s="21">
        <v>5</v>
      </c>
      <c r="D717" s="21">
        <v>2</v>
      </c>
      <c r="E717" s="22" t="s">
        <v>342</v>
      </c>
      <c r="F717" s="20" t="s">
        <v>84</v>
      </c>
      <c r="G717" s="23">
        <f t="shared" si="60"/>
        <v>16100</v>
      </c>
      <c r="H717" s="23">
        <f t="shared" si="60"/>
        <v>16100</v>
      </c>
      <c r="I717" s="60"/>
      <c r="J717" s="48"/>
    </row>
    <row r="718" spans="1:10" s="2" customFormat="1">
      <c r="A718" s="17" t="s">
        <v>83</v>
      </c>
      <c r="B718" s="20">
        <v>18</v>
      </c>
      <c r="C718" s="21">
        <v>5</v>
      </c>
      <c r="D718" s="21">
        <v>2</v>
      </c>
      <c r="E718" s="22" t="s">
        <v>342</v>
      </c>
      <c r="F718" s="20" t="s">
        <v>82</v>
      </c>
      <c r="G718" s="23">
        <f>16100</f>
        <v>16100</v>
      </c>
      <c r="H718" s="23">
        <v>16100</v>
      </c>
      <c r="I718" s="60"/>
      <c r="J718" s="48"/>
    </row>
    <row r="719" spans="1:10" s="2" customFormat="1" ht="26.4">
      <c r="A719" s="17" t="s">
        <v>219</v>
      </c>
      <c r="B719" s="20">
        <v>18</v>
      </c>
      <c r="C719" s="21">
        <v>5</v>
      </c>
      <c r="D719" s="21">
        <v>2</v>
      </c>
      <c r="E719" s="22" t="s">
        <v>220</v>
      </c>
      <c r="F719" s="20" t="s">
        <v>584</v>
      </c>
      <c r="G719" s="23">
        <f t="shared" ref="G719:H722" si="61">G720</f>
        <v>550</v>
      </c>
      <c r="H719" s="23">
        <f t="shared" si="61"/>
        <v>550</v>
      </c>
      <c r="I719" s="60"/>
      <c r="J719" s="48"/>
    </row>
    <row r="720" spans="1:10" s="2" customFormat="1" ht="26.4">
      <c r="A720" s="17" t="s">
        <v>343</v>
      </c>
      <c r="B720" s="20">
        <v>18</v>
      </c>
      <c r="C720" s="21">
        <v>5</v>
      </c>
      <c r="D720" s="21">
        <v>2</v>
      </c>
      <c r="E720" s="22" t="s">
        <v>344</v>
      </c>
      <c r="F720" s="20" t="s">
        <v>584</v>
      </c>
      <c r="G720" s="23">
        <f t="shared" si="61"/>
        <v>550</v>
      </c>
      <c r="H720" s="23">
        <f t="shared" si="61"/>
        <v>550</v>
      </c>
      <c r="I720" s="60"/>
      <c r="J720" s="48"/>
    </row>
    <row r="721" spans="1:10" s="9" customFormat="1">
      <c r="A721" s="41" t="s">
        <v>345</v>
      </c>
      <c r="B721" s="42">
        <v>18</v>
      </c>
      <c r="C721" s="43">
        <v>5</v>
      </c>
      <c r="D721" s="43">
        <v>2</v>
      </c>
      <c r="E721" s="44" t="s">
        <v>346</v>
      </c>
      <c r="F721" s="42" t="s">
        <v>584</v>
      </c>
      <c r="G721" s="45">
        <f t="shared" si="61"/>
        <v>550</v>
      </c>
      <c r="H721" s="45">
        <f t="shared" si="61"/>
        <v>550</v>
      </c>
      <c r="I721" s="61"/>
      <c r="J721" s="46"/>
    </row>
    <row r="722" spans="1:10" s="2" customFormat="1">
      <c r="A722" s="17" t="s">
        <v>524</v>
      </c>
      <c r="B722" s="20">
        <v>18</v>
      </c>
      <c r="C722" s="21">
        <v>5</v>
      </c>
      <c r="D722" s="21">
        <v>2</v>
      </c>
      <c r="E722" s="22" t="s">
        <v>346</v>
      </c>
      <c r="F722" s="20" t="s">
        <v>20</v>
      </c>
      <c r="G722" s="23">
        <f t="shared" si="61"/>
        <v>550</v>
      </c>
      <c r="H722" s="23">
        <f t="shared" si="61"/>
        <v>550</v>
      </c>
      <c r="I722" s="60"/>
      <c r="J722" s="48"/>
    </row>
    <row r="723" spans="1:10" s="9" customFormat="1">
      <c r="A723" s="17" t="s">
        <v>36</v>
      </c>
      <c r="B723" s="20">
        <v>18</v>
      </c>
      <c r="C723" s="21">
        <v>5</v>
      </c>
      <c r="D723" s="21">
        <v>2</v>
      </c>
      <c r="E723" s="22" t="s">
        <v>346</v>
      </c>
      <c r="F723" s="20" t="s">
        <v>19</v>
      </c>
      <c r="G723" s="23">
        <v>550</v>
      </c>
      <c r="H723" s="23">
        <v>550</v>
      </c>
      <c r="I723" s="60"/>
      <c r="J723" s="48"/>
    </row>
    <row r="724" spans="1:10" s="2" customFormat="1">
      <c r="A724" s="36" t="s">
        <v>121</v>
      </c>
      <c r="B724" s="37">
        <v>18</v>
      </c>
      <c r="C724" s="38">
        <v>5</v>
      </c>
      <c r="D724" s="38">
        <v>3</v>
      </c>
      <c r="E724" s="39" t="s">
        <v>584</v>
      </c>
      <c r="F724" s="37" t="s">
        <v>584</v>
      </c>
      <c r="G724" s="40">
        <f>G725+G738</f>
        <v>15991</v>
      </c>
      <c r="H724" s="40">
        <f>H725+H738</f>
        <v>15991</v>
      </c>
      <c r="I724" s="60"/>
      <c r="J724" s="48"/>
    </row>
    <row r="725" spans="1:10" s="2" customFormat="1" ht="26.4">
      <c r="A725" s="17" t="s">
        <v>116</v>
      </c>
      <c r="B725" s="20">
        <v>18</v>
      </c>
      <c r="C725" s="21">
        <v>5</v>
      </c>
      <c r="D725" s="21">
        <v>3</v>
      </c>
      <c r="E725" s="22" t="s">
        <v>328</v>
      </c>
      <c r="F725" s="20" t="s">
        <v>584</v>
      </c>
      <c r="G725" s="23">
        <f>G726</f>
        <v>5800</v>
      </c>
      <c r="H725" s="23">
        <f>H726</f>
        <v>5800</v>
      </c>
      <c r="I725" s="60"/>
      <c r="J725" s="48"/>
    </row>
    <row r="726" spans="1:10" s="2" customFormat="1" ht="13.95" customHeight="1">
      <c r="A726" s="17" t="s">
        <v>559</v>
      </c>
      <c r="B726" s="20">
        <v>18</v>
      </c>
      <c r="C726" s="21">
        <v>5</v>
      </c>
      <c r="D726" s="21">
        <v>3</v>
      </c>
      <c r="E726" s="22" t="s">
        <v>347</v>
      </c>
      <c r="F726" s="20" t="s">
        <v>584</v>
      </c>
      <c r="G726" s="23">
        <f>G727+G734</f>
        <v>5800</v>
      </c>
      <c r="H726" s="23">
        <f>H727+H734</f>
        <v>5800</v>
      </c>
      <c r="I726" s="60"/>
      <c r="J726" s="48"/>
    </row>
    <row r="727" spans="1:10" s="9" customFormat="1" ht="26.4">
      <c r="A727" s="17" t="s">
        <v>348</v>
      </c>
      <c r="B727" s="20">
        <v>18</v>
      </c>
      <c r="C727" s="21">
        <v>5</v>
      </c>
      <c r="D727" s="21">
        <v>3</v>
      </c>
      <c r="E727" s="69" t="s">
        <v>630</v>
      </c>
      <c r="F727" s="20" t="s">
        <v>584</v>
      </c>
      <c r="G727" s="23">
        <f>G728+G731</f>
        <v>4273</v>
      </c>
      <c r="H727" s="23">
        <f>H728+H731</f>
        <v>4273</v>
      </c>
      <c r="I727" s="60"/>
      <c r="J727" s="48"/>
    </row>
    <row r="728" spans="1:10" s="9" customFormat="1">
      <c r="A728" s="41" t="s">
        <v>350</v>
      </c>
      <c r="B728" s="42">
        <v>18</v>
      </c>
      <c r="C728" s="43">
        <v>5</v>
      </c>
      <c r="D728" s="43">
        <v>3</v>
      </c>
      <c r="E728" s="70" t="s">
        <v>631</v>
      </c>
      <c r="F728" s="42" t="s">
        <v>584</v>
      </c>
      <c r="G728" s="45">
        <f>G729</f>
        <v>3255</v>
      </c>
      <c r="H728" s="45">
        <f>H729</f>
        <v>3255</v>
      </c>
      <c r="I728" s="61"/>
      <c r="J728" s="46"/>
    </row>
    <row r="729" spans="1:10" s="2" customFormat="1">
      <c r="A729" s="17" t="s">
        <v>524</v>
      </c>
      <c r="B729" s="20">
        <v>18</v>
      </c>
      <c r="C729" s="21">
        <v>5</v>
      </c>
      <c r="D729" s="21">
        <v>3</v>
      </c>
      <c r="E729" s="69" t="s">
        <v>631</v>
      </c>
      <c r="F729" s="20" t="s">
        <v>20</v>
      </c>
      <c r="G729" s="23">
        <f>G730</f>
        <v>3255</v>
      </c>
      <c r="H729" s="23">
        <f>H730</f>
        <v>3255</v>
      </c>
      <c r="I729" s="60"/>
      <c r="J729" s="48"/>
    </row>
    <row r="730" spans="1:10" s="2" customFormat="1">
      <c r="A730" s="17" t="s">
        <v>36</v>
      </c>
      <c r="B730" s="20">
        <v>18</v>
      </c>
      <c r="C730" s="21">
        <v>5</v>
      </c>
      <c r="D730" s="21">
        <v>3</v>
      </c>
      <c r="E730" s="69" t="s">
        <v>631</v>
      </c>
      <c r="F730" s="20" t="s">
        <v>19</v>
      </c>
      <c r="G730" s="23">
        <v>3255</v>
      </c>
      <c r="H730" s="23">
        <v>3255</v>
      </c>
      <c r="I730" s="60"/>
      <c r="J730" s="48"/>
    </row>
    <row r="731" spans="1:10" s="9" customFormat="1" ht="26.4">
      <c r="A731" s="41" t="s">
        <v>351</v>
      </c>
      <c r="B731" s="42">
        <v>18</v>
      </c>
      <c r="C731" s="43">
        <v>5</v>
      </c>
      <c r="D731" s="43">
        <v>3</v>
      </c>
      <c r="E731" s="70" t="s">
        <v>632</v>
      </c>
      <c r="F731" s="42" t="s">
        <v>584</v>
      </c>
      <c r="G731" s="45">
        <f>G732</f>
        <v>1018</v>
      </c>
      <c r="H731" s="45">
        <f>H732</f>
        <v>1018</v>
      </c>
      <c r="I731" s="61"/>
      <c r="J731" s="46"/>
    </row>
    <row r="732" spans="1:10" s="9" customFormat="1">
      <c r="A732" s="17" t="s">
        <v>524</v>
      </c>
      <c r="B732" s="20">
        <v>18</v>
      </c>
      <c r="C732" s="21">
        <v>5</v>
      </c>
      <c r="D732" s="21">
        <v>3</v>
      </c>
      <c r="E732" s="69" t="s">
        <v>632</v>
      </c>
      <c r="F732" s="20" t="s">
        <v>20</v>
      </c>
      <c r="G732" s="23">
        <f>G733</f>
        <v>1018</v>
      </c>
      <c r="H732" s="23">
        <f>H733</f>
        <v>1018</v>
      </c>
      <c r="I732" s="60"/>
      <c r="J732" s="48"/>
    </row>
    <row r="733" spans="1:10" s="2" customFormat="1">
      <c r="A733" s="17" t="s">
        <v>36</v>
      </c>
      <c r="B733" s="20">
        <v>18</v>
      </c>
      <c r="C733" s="21">
        <v>5</v>
      </c>
      <c r="D733" s="21">
        <v>3</v>
      </c>
      <c r="E733" s="69" t="s">
        <v>632</v>
      </c>
      <c r="F733" s="20" t="s">
        <v>19</v>
      </c>
      <c r="G733" s="23">
        <v>1018</v>
      </c>
      <c r="H733" s="23">
        <v>1018</v>
      </c>
      <c r="I733" s="60"/>
      <c r="J733" s="48"/>
    </row>
    <row r="734" spans="1:10" s="2" customFormat="1" ht="26.4">
      <c r="A734" s="17" t="s">
        <v>634</v>
      </c>
      <c r="B734" s="20">
        <v>18</v>
      </c>
      <c r="C734" s="21">
        <v>5</v>
      </c>
      <c r="D734" s="21">
        <v>3</v>
      </c>
      <c r="E734" s="69" t="s">
        <v>349</v>
      </c>
      <c r="F734" s="20"/>
      <c r="G734" s="23">
        <f t="shared" ref="G734:H736" si="62">G735</f>
        <v>1527</v>
      </c>
      <c r="H734" s="23">
        <f t="shared" si="62"/>
        <v>1527</v>
      </c>
      <c r="I734" s="60"/>
      <c r="J734" s="48"/>
    </row>
    <row r="735" spans="1:10" s="9" customFormat="1">
      <c r="A735" s="41" t="s">
        <v>635</v>
      </c>
      <c r="B735" s="42">
        <v>18</v>
      </c>
      <c r="C735" s="43">
        <v>5</v>
      </c>
      <c r="D735" s="43">
        <v>3</v>
      </c>
      <c r="E735" s="70" t="s">
        <v>633</v>
      </c>
      <c r="F735" s="42"/>
      <c r="G735" s="45">
        <f t="shared" si="62"/>
        <v>1527</v>
      </c>
      <c r="H735" s="45">
        <f t="shared" si="62"/>
        <v>1527</v>
      </c>
      <c r="I735" s="61"/>
      <c r="J735" s="46"/>
    </row>
    <row r="736" spans="1:10" s="2" customFormat="1">
      <c r="A736" s="17" t="s">
        <v>524</v>
      </c>
      <c r="B736" s="20">
        <v>18</v>
      </c>
      <c r="C736" s="21">
        <v>5</v>
      </c>
      <c r="D736" s="21">
        <v>3</v>
      </c>
      <c r="E736" s="69" t="s">
        <v>633</v>
      </c>
      <c r="F736" s="20">
        <v>200</v>
      </c>
      <c r="G736" s="23">
        <f t="shared" si="62"/>
        <v>1527</v>
      </c>
      <c r="H736" s="23">
        <f t="shared" si="62"/>
        <v>1527</v>
      </c>
      <c r="I736" s="60"/>
      <c r="J736" s="48"/>
    </row>
    <row r="737" spans="1:10" s="2" customFormat="1">
      <c r="A737" s="17" t="s">
        <v>36</v>
      </c>
      <c r="B737" s="20">
        <v>18</v>
      </c>
      <c r="C737" s="21">
        <v>5</v>
      </c>
      <c r="D737" s="21">
        <v>3</v>
      </c>
      <c r="E737" s="69" t="s">
        <v>633</v>
      </c>
      <c r="F737" s="20">
        <v>240</v>
      </c>
      <c r="G737" s="23">
        <v>1527</v>
      </c>
      <c r="H737" s="23">
        <v>1527</v>
      </c>
      <c r="I737" s="60"/>
      <c r="J737" s="48"/>
    </row>
    <row r="738" spans="1:10" s="9" customFormat="1">
      <c r="A738" s="17" t="s">
        <v>163</v>
      </c>
      <c r="B738" s="20">
        <v>18</v>
      </c>
      <c r="C738" s="21">
        <v>5</v>
      </c>
      <c r="D738" s="21">
        <v>3</v>
      </c>
      <c r="E738" s="22" t="s">
        <v>235</v>
      </c>
      <c r="F738" s="20" t="s">
        <v>584</v>
      </c>
      <c r="G738" s="23">
        <f>G739</f>
        <v>10191</v>
      </c>
      <c r="H738" s="23">
        <f>H739</f>
        <v>10191</v>
      </c>
      <c r="I738" s="60"/>
      <c r="J738" s="48"/>
    </row>
    <row r="739" spans="1:10" s="2" customFormat="1">
      <c r="A739" s="17" t="s">
        <v>164</v>
      </c>
      <c r="B739" s="20">
        <v>18</v>
      </c>
      <c r="C739" s="21">
        <v>5</v>
      </c>
      <c r="D739" s="21">
        <v>3</v>
      </c>
      <c r="E739" s="22" t="s">
        <v>280</v>
      </c>
      <c r="F739" s="20" t="s">
        <v>584</v>
      </c>
      <c r="G739" s="23">
        <f>G740</f>
        <v>10191</v>
      </c>
      <c r="H739" s="23">
        <f>H740</f>
        <v>10191</v>
      </c>
      <c r="I739" s="60"/>
      <c r="J739" s="48"/>
    </row>
    <row r="740" spans="1:10" s="2" customFormat="1">
      <c r="A740" s="17" t="s">
        <v>352</v>
      </c>
      <c r="B740" s="20">
        <v>18</v>
      </c>
      <c r="C740" s="21">
        <v>5</v>
      </c>
      <c r="D740" s="21">
        <v>3</v>
      </c>
      <c r="E740" s="22" t="s">
        <v>353</v>
      </c>
      <c r="F740" s="20" t="s">
        <v>584</v>
      </c>
      <c r="G740" s="23">
        <f>G741+G744+G747+G750+G753</f>
        <v>10191</v>
      </c>
      <c r="H740" s="23">
        <f>H741+H744+H747+H750+H753</f>
        <v>10191</v>
      </c>
      <c r="I740" s="60"/>
      <c r="J740" s="48"/>
    </row>
    <row r="741" spans="1:10" s="9" customFormat="1" ht="13.95" customHeight="1">
      <c r="A741" s="41" t="s">
        <v>185</v>
      </c>
      <c r="B741" s="42">
        <v>18</v>
      </c>
      <c r="C741" s="43">
        <v>5</v>
      </c>
      <c r="D741" s="43">
        <v>3</v>
      </c>
      <c r="E741" s="44" t="s">
        <v>354</v>
      </c>
      <c r="F741" s="42" t="s">
        <v>584</v>
      </c>
      <c r="G741" s="45">
        <f>G742</f>
        <v>4600</v>
      </c>
      <c r="H741" s="45">
        <f>H742</f>
        <v>4600</v>
      </c>
      <c r="I741" s="61"/>
      <c r="J741" s="46"/>
    </row>
    <row r="742" spans="1:10" s="2" customFormat="1">
      <c r="A742" s="17" t="s">
        <v>524</v>
      </c>
      <c r="B742" s="20">
        <v>18</v>
      </c>
      <c r="C742" s="21">
        <v>5</v>
      </c>
      <c r="D742" s="21">
        <v>3</v>
      </c>
      <c r="E742" s="22" t="s">
        <v>354</v>
      </c>
      <c r="F742" s="20" t="s">
        <v>20</v>
      </c>
      <c r="G742" s="23">
        <f>G743</f>
        <v>4600</v>
      </c>
      <c r="H742" s="23">
        <f>H743</f>
        <v>4600</v>
      </c>
      <c r="I742" s="60"/>
      <c r="J742" s="48"/>
    </row>
    <row r="743" spans="1:10" s="2" customFormat="1">
      <c r="A743" s="17" t="s">
        <v>36</v>
      </c>
      <c r="B743" s="20">
        <v>18</v>
      </c>
      <c r="C743" s="21">
        <v>5</v>
      </c>
      <c r="D743" s="21">
        <v>3</v>
      </c>
      <c r="E743" s="22" t="s">
        <v>354</v>
      </c>
      <c r="F743" s="20" t="s">
        <v>19</v>
      </c>
      <c r="G743" s="23">
        <v>4600</v>
      </c>
      <c r="H743" s="23">
        <v>4600</v>
      </c>
      <c r="I743" s="60"/>
      <c r="J743" s="48"/>
    </row>
    <row r="744" spans="1:10" s="9" customFormat="1">
      <c r="A744" s="41" t="s">
        <v>186</v>
      </c>
      <c r="B744" s="42">
        <v>18</v>
      </c>
      <c r="C744" s="43">
        <v>5</v>
      </c>
      <c r="D744" s="43">
        <v>3</v>
      </c>
      <c r="E744" s="44" t="s">
        <v>355</v>
      </c>
      <c r="F744" s="42" t="s">
        <v>584</v>
      </c>
      <c r="G744" s="45">
        <f>G745</f>
        <v>600</v>
      </c>
      <c r="H744" s="45">
        <f>H745</f>
        <v>600</v>
      </c>
      <c r="I744" s="61"/>
      <c r="J744" s="46"/>
    </row>
    <row r="745" spans="1:10" s="2" customFormat="1">
      <c r="A745" s="17" t="s">
        <v>524</v>
      </c>
      <c r="B745" s="20">
        <v>18</v>
      </c>
      <c r="C745" s="21">
        <v>5</v>
      </c>
      <c r="D745" s="21">
        <v>3</v>
      </c>
      <c r="E745" s="22" t="s">
        <v>355</v>
      </c>
      <c r="F745" s="20" t="s">
        <v>20</v>
      </c>
      <c r="G745" s="23">
        <f>G746</f>
        <v>600</v>
      </c>
      <c r="H745" s="23">
        <f>H746</f>
        <v>600</v>
      </c>
      <c r="I745" s="60"/>
      <c r="J745" s="48"/>
    </row>
    <row r="746" spans="1:10" s="2" customFormat="1">
      <c r="A746" s="17" t="s">
        <v>36</v>
      </c>
      <c r="B746" s="20">
        <v>18</v>
      </c>
      <c r="C746" s="21">
        <v>5</v>
      </c>
      <c r="D746" s="21">
        <v>3</v>
      </c>
      <c r="E746" s="22" t="s">
        <v>355</v>
      </c>
      <c r="F746" s="20" t="s">
        <v>19</v>
      </c>
      <c r="G746" s="23">
        <v>600</v>
      </c>
      <c r="H746" s="23">
        <v>600</v>
      </c>
      <c r="I746" s="60"/>
      <c r="J746" s="48"/>
    </row>
    <row r="747" spans="1:10" s="9" customFormat="1" ht="26.4">
      <c r="A747" s="41" t="s">
        <v>356</v>
      </c>
      <c r="B747" s="42">
        <v>18</v>
      </c>
      <c r="C747" s="43">
        <v>5</v>
      </c>
      <c r="D747" s="43">
        <v>3</v>
      </c>
      <c r="E747" s="44" t="s">
        <v>357</v>
      </c>
      <c r="F747" s="42" t="s">
        <v>584</v>
      </c>
      <c r="G747" s="45">
        <f>G748</f>
        <v>300</v>
      </c>
      <c r="H747" s="45">
        <f>H748</f>
        <v>300</v>
      </c>
      <c r="I747" s="61"/>
      <c r="J747" s="46"/>
    </row>
    <row r="748" spans="1:10" s="9" customFormat="1">
      <c r="A748" s="17" t="s">
        <v>524</v>
      </c>
      <c r="B748" s="20">
        <v>18</v>
      </c>
      <c r="C748" s="21">
        <v>5</v>
      </c>
      <c r="D748" s="21">
        <v>3</v>
      </c>
      <c r="E748" s="22" t="s">
        <v>357</v>
      </c>
      <c r="F748" s="20" t="s">
        <v>20</v>
      </c>
      <c r="G748" s="23">
        <f>G749</f>
        <v>300</v>
      </c>
      <c r="H748" s="23">
        <f>H749</f>
        <v>300</v>
      </c>
      <c r="I748" s="60"/>
      <c r="J748" s="48"/>
    </row>
    <row r="749" spans="1:10" s="2" customFormat="1">
      <c r="A749" s="17" t="s">
        <v>36</v>
      </c>
      <c r="B749" s="20">
        <v>18</v>
      </c>
      <c r="C749" s="21">
        <v>5</v>
      </c>
      <c r="D749" s="21">
        <v>3</v>
      </c>
      <c r="E749" s="22" t="s">
        <v>357</v>
      </c>
      <c r="F749" s="20" t="s">
        <v>19</v>
      </c>
      <c r="G749" s="23">
        <v>300</v>
      </c>
      <c r="H749" s="23">
        <v>300</v>
      </c>
      <c r="I749" s="60"/>
      <c r="J749" s="48"/>
    </row>
    <row r="750" spans="1:10" s="9" customFormat="1">
      <c r="A750" s="41" t="s">
        <v>502</v>
      </c>
      <c r="B750" s="42">
        <v>18</v>
      </c>
      <c r="C750" s="43">
        <v>5</v>
      </c>
      <c r="D750" s="43">
        <v>3</v>
      </c>
      <c r="E750" s="44" t="s">
        <v>358</v>
      </c>
      <c r="F750" s="42" t="s">
        <v>584</v>
      </c>
      <c r="G750" s="45">
        <f>G751</f>
        <v>3891</v>
      </c>
      <c r="H750" s="45">
        <f>H751</f>
        <v>3891</v>
      </c>
      <c r="I750" s="61"/>
      <c r="J750" s="46"/>
    </row>
    <row r="751" spans="1:10" s="2" customFormat="1" ht="26.4">
      <c r="A751" s="17" t="s">
        <v>34</v>
      </c>
      <c r="B751" s="20">
        <v>18</v>
      </c>
      <c r="C751" s="21">
        <v>5</v>
      </c>
      <c r="D751" s="21">
        <v>3</v>
      </c>
      <c r="E751" s="22" t="s">
        <v>358</v>
      </c>
      <c r="F751" s="20" t="s">
        <v>33</v>
      </c>
      <c r="G751" s="23">
        <f>G752</f>
        <v>3891</v>
      </c>
      <c r="H751" s="23">
        <f>H752</f>
        <v>3891</v>
      </c>
      <c r="I751" s="60"/>
      <c r="J751" s="48"/>
    </row>
    <row r="752" spans="1:10" s="2" customFormat="1">
      <c r="A752" s="17" t="s">
        <v>32</v>
      </c>
      <c r="B752" s="20">
        <v>18</v>
      </c>
      <c r="C752" s="21">
        <v>5</v>
      </c>
      <c r="D752" s="21">
        <v>3</v>
      </c>
      <c r="E752" s="22" t="s">
        <v>358</v>
      </c>
      <c r="F752" s="20" t="s">
        <v>31</v>
      </c>
      <c r="G752" s="23">
        <v>3891</v>
      </c>
      <c r="H752" s="23">
        <v>3891</v>
      </c>
      <c r="I752" s="60"/>
      <c r="J752" s="48"/>
    </row>
    <row r="753" spans="1:10" s="9" customFormat="1">
      <c r="A753" s="41" t="s">
        <v>35</v>
      </c>
      <c r="B753" s="42">
        <v>18</v>
      </c>
      <c r="C753" s="43">
        <v>5</v>
      </c>
      <c r="D753" s="43">
        <v>3</v>
      </c>
      <c r="E753" s="44" t="s">
        <v>359</v>
      </c>
      <c r="F753" s="42" t="s">
        <v>584</v>
      </c>
      <c r="G753" s="45">
        <f>G754+G756</f>
        <v>800</v>
      </c>
      <c r="H753" s="45">
        <f>H754+H756</f>
        <v>800</v>
      </c>
      <c r="I753" s="61"/>
      <c r="J753" s="46"/>
    </row>
    <row r="754" spans="1:10" s="9" customFormat="1">
      <c r="A754" s="17" t="s">
        <v>524</v>
      </c>
      <c r="B754" s="20">
        <v>18</v>
      </c>
      <c r="C754" s="21">
        <v>5</v>
      </c>
      <c r="D754" s="21">
        <v>3</v>
      </c>
      <c r="E754" s="22" t="s">
        <v>359</v>
      </c>
      <c r="F754" s="20" t="s">
        <v>20</v>
      </c>
      <c r="G754" s="23">
        <f>G755</f>
        <v>600</v>
      </c>
      <c r="H754" s="23">
        <f>H755</f>
        <v>600</v>
      </c>
      <c r="I754" s="60"/>
      <c r="J754" s="48"/>
    </row>
    <row r="755" spans="1:10" s="2" customFormat="1">
      <c r="A755" s="17" t="s">
        <v>36</v>
      </c>
      <c r="B755" s="20">
        <v>18</v>
      </c>
      <c r="C755" s="21">
        <v>5</v>
      </c>
      <c r="D755" s="21">
        <v>3</v>
      </c>
      <c r="E755" s="22" t="s">
        <v>359</v>
      </c>
      <c r="F755" s="20" t="s">
        <v>19</v>
      </c>
      <c r="G755" s="23">
        <f>800-200</f>
        <v>600</v>
      </c>
      <c r="H755" s="23">
        <f>800-200</f>
        <v>600</v>
      </c>
      <c r="I755" s="60"/>
      <c r="J755" s="48"/>
    </row>
    <row r="756" spans="1:10" s="2" customFormat="1">
      <c r="A756" s="17" t="s">
        <v>30</v>
      </c>
      <c r="B756" s="20">
        <v>18</v>
      </c>
      <c r="C756" s="21">
        <v>5</v>
      </c>
      <c r="D756" s="21">
        <v>3</v>
      </c>
      <c r="E756" s="22" t="s">
        <v>359</v>
      </c>
      <c r="F756" s="20" t="s">
        <v>4</v>
      </c>
      <c r="G756" s="23">
        <f>G757</f>
        <v>200</v>
      </c>
      <c r="H756" s="23">
        <f>H757</f>
        <v>200</v>
      </c>
      <c r="I756" s="60"/>
      <c r="J756" s="48"/>
    </row>
    <row r="757" spans="1:10" s="2" customFormat="1">
      <c r="A757" s="17" t="s">
        <v>29</v>
      </c>
      <c r="B757" s="20">
        <v>18</v>
      </c>
      <c r="C757" s="21">
        <v>5</v>
      </c>
      <c r="D757" s="21">
        <v>3</v>
      </c>
      <c r="E757" s="22" t="s">
        <v>359</v>
      </c>
      <c r="F757" s="20" t="s">
        <v>28</v>
      </c>
      <c r="G757" s="23">
        <v>200</v>
      </c>
      <c r="H757" s="23">
        <v>200</v>
      </c>
      <c r="I757" s="60"/>
      <c r="J757" s="48"/>
    </row>
    <row r="758" spans="1:10" s="2" customFormat="1">
      <c r="A758" s="31" t="s">
        <v>122</v>
      </c>
      <c r="B758" s="32">
        <v>18</v>
      </c>
      <c r="C758" s="33">
        <v>6</v>
      </c>
      <c r="D758" s="33">
        <v>0</v>
      </c>
      <c r="E758" s="34" t="s">
        <v>584</v>
      </c>
      <c r="F758" s="32" t="s">
        <v>584</v>
      </c>
      <c r="G758" s="35">
        <f>G759+G765</f>
        <v>5241.6999999999989</v>
      </c>
      <c r="H758" s="35">
        <f>H759+H765</f>
        <v>5661.9</v>
      </c>
      <c r="I758" s="60"/>
      <c r="J758" s="48"/>
    </row>
    <row r="759" spans="1:10" s="2" customFormat="1">
      <c r="A759" s="36" t="s">
        <v>123</v>
      </c>
      <c r="B759" s="37">
        <v>18</v>
      </c>
      <c r="C759" s="38">
        <v>6</v>
      </c>
      <c r="D759" s="38">
        <v>2</v>
      </c>
      <c r="E759" s="39" t="s">
        <v>584</v>
      </c>
      <c r="F759" s="37" t="s">
        <v>584</v>
      </c>
      <c r="G759" s="40">
        <f t="shared" ref="G759:H763" si="63">G760</f>
        <v>3153.2999999999993</v>
      </c>
      <c r="H759" s="40">
        <f t="shared" si="63"/>
        <v>3153.2999999999993</v>
      </c>
      <c r="I759" s="60"/>
      <c r="J759" s="48"/>
    </row>
    <row r="760" spans="1:10" s="9" customFormat="1">
      <c r="A760" s="17" t="s">
        <v>124</v>
      </c>
      <c r="B760" s="20">
        <v>18</v>
      </c>
      <c r="C760" s="21">
        <v>6</v>
      </c>
      <c r="D760" s="21">
        <v>2</v>
      </c>
      <c r="E760" s="22" t="s">
        <v>360</v>
      </c>
      <c r="F760" s="20" t="s">
        <v>584</v>
      </c>
      <c r="G760" s="23">
        <f t="shared" si="63"/>
        <v>3153.2999999999993</v>
      </c>
      <c r="H760" s="23">
        <f t="shared" si="63"/>
        <v>3153.2999999999993</v>
      </c>
      <c r="I760" s="60"/>
      <c r="J760" s="48"/>
    </row>
    <row r="761" spans="1:10" s="2" customFormat="1" ht="26.4">
      <c r="A761" s="17" t="s">
        <v>361</v>
      </c>
      <c r="B761" s="20">
        <v>18</v>
      </c>
      <c r="C761" s="21">
        <v>6</v>
      </c>
      <c r="D761" s="21">
        <v>2</v>
      </c>
      <c r="E761" s="22" t="s">
        <v>362</v>
      </c>
      <c r="F761" s="20" t="s">
        <v>584</v>
      </c>
      <c r="G761" s="23">
        <f t="shared" si="63"/>
        <v>3153.2999999999993</v>
      </c>
      <c r="H761" s="23">
        <f t="shared" si="63"/>
        <v>3153.2999999999993</v>
      </c>
      <c r="I761" s="60"/>
      <c r="J761" s="48"/>
    </row>
    <row r="762" spans="1:10" s="9" customFormat="1">
      <c r="A762" s="41" t="s">
        <v>125</v>
      </c>
      <c r="B762" s="42">
        <v>18</v>
      </c>
      <c r="C762" s="43">
        <v>6</v>
      </c>
      <c r="D762" s="43">
        <v>2</v>
      </c>
      <c r="E762" s="44" t="s">
        <v>363</v>
      </c>
      <c r="F762" s="42" t="s">
        <v>584</v>
      </c>
      <c r="G762" s="45">
        <f t="shared" si="63"/>
        <v>3153.2999999999993</v>
      </c>
      <c r="H762" s="45">
        <f t="shared" si="63"/>
        <v>3153.2999999999993</v>
      </c>
      <c r="I762" s="61"/>
      <c r="J762" s="46"/>
    </row>
    <row r="763" spans="1:10" s="2" customFormat="1">
      <c r="A763" s="17" t="s">
        <v>524</v>
      </c>
      <c r="B763" s="20">
        <v>18</v>
      </c>
      <c r="C763" s="21">
        <v>6</v>
      </c>
      <c r="D763" s="21">
        <v>2</v>
      </c>
      <c r="E763" s="22" t="s">
        <v>363</v>
      </c>
      <c r="F763" s="20" t="s">
        <v>20</v>
      </c>
      <c r="G763" s="23">
        <f t="shared" si="63"/>
        <v>3153.2999999999993</v>
      </c>
      <c r="H763" s="23">
        <f t="shared" si="63"/>
        <v>3153.2999999999993</v>
      </c>
      <c r="I763" s="60"/>
      <c r="J763" s="48"/>
    </row>
    <row r="764" spans="1:10" s="2" customFormat="1">
      <c r="A764" s="17" t="s">
        <v>36</v>
      </c>
      <c r="B764" s="20">
        <v>18</v>
      </c>
      <c r="C764" s="21">
        <v>6</v>
      </c>
      <c r="D764" s="21">
        <v>2</v>
      </c>
      <c r="E764" s="22" t="s">
        <v>363</v>
      </c>
      <c r="F764" s="20" t="s">
        <v>19</v>
      </c>
      <c r="G764" s="81">
        <f>17900-14746.7</f>
        <v>3153.2999999999993</v>
      </c>
      <c r="H764" s="81">
        <f>18950-15796.7</f>
        <v>3153.2999999999993</v>
      </c>
      <c r="I764" s="60"/>
      <c r="J764" s="48"/>
    </row>
    <row r="765" spans="1:10" s="2" customFormat="1">
      <c r="A765" s="36" t="s">
        <v>126</v>
      </c>
      <c r="B765" s="37">
        <v>18</v>
      </c>
      <c r="C765" s="38">
        <v>6</v>
      </c>
      <c r="D765" s="38">
        <v>5</v>
      </c>
      <c r="E765" s="39" t="s">
        <v>584</v>
      </c>
      <c r="F765" s="37" t="s">
        <v>584</v>
      </c>
      <c r="G765" s="40">
        <f>G766</f>
        <v>2088.4</v>
      </c>
      <c r="H765" s="40">
        <f>H766</f>
        <v>2508.6</v>
      </c>
      <c r="I765" s="60"/>
      <c r="J765" s="48"/>
    </row>
    <row r="766" spans="1:10" s="2" customFormat="1">
      <c r="A766" s="17" t="s">
        <v>124</v>
      </c>
      <c r="B766" s="20">
        <v>18</v>
      </c>
      <c r="C766" s="21">
        <v>6</v>
      </c>
      <c r="D766" s="21">
        <v>5</v>
      </c>
      <c r="E766" s="22" t="s">
        <v>360</v>
      </c>
      <c r="F766" s="20" t="s">
        <v>584</v>
      </c>
      <c r="G766" s="23">
        <f>G767+G774+G778</f>
        <v>2088.4</v>
      </c>
      <c r="H766" s="23">
        <f>H767+H774+H778</f>
        <v>2508.6</v>
      </c>
      <c r="I766" s="60"/>
      <c r="J766" s="48"/>
    </row>
    <row r="767" spans="1:10" s="9" customFormat="1" ht="26.4">
      <c r="A767" s="17" t="s">
        <v>364</v>
      </c>
      <c r="B767" s="20">
        <v>18</v>
      </c>
      <c r="C767" s="21">
        <v>6</v>
      </c>
      <c r="D767" s="21">
        <v>5</v>
      </c>
      <c r="E767" s="22" t="s">
        <v>365</v>
      </c>
      <c r="F767" s="20" t="s">
        <v>584</v>
      </c>
      <c r="G767" s="23">
        <f>G768+G771</f>
        <v>134.4</v>
      </c>
      <c r="H767" s="23">
        <f>H768+H771</f>
        <v>153.6</v>
      </c>
      <c r="I767" s="60"/>
      <c r="J767" s="48"/>
    </row>
    <row r="768" spans="1:10" s="9" customFormat="1">
      <c r="A768" s="41" t="s">
        <v>127</v>
      </c>
      <c r="B768" s="42">
        <v>18</v>
      </c>
      <c r="C768" s="43">
        <v>6</v>
      </c>
      <c r="D768" s="43">
        <v>5</v>
      </c>
      <c r="E768" s="44" t="s">
        <v>366</v>
      </c>
      <c r="F768" s="42" t="s">
        <v>584</v>
      </c>
      <c r="G768" s="45">
        <f>G769</f>
        <v>84</v>
      </c>
      <c r="H768" s="45">
        <f>H769</f>
        <v>96</v>
      </c>
      <c r="I768" s="61"/>
      <c r="J768" s="46"/>
    </row>
    <row r="769" spans="1:10" s="2" customFormat="1">
      <c r="A769" s="17" t="s">
        <v>524</v>
      </c>
      <c r="B769" s="20">
        <v>18</v>
      </c>
      <c r="C769" s="21">
        <v>6</v>
      </c>
      <c r="D769" s="21">
        <v>5</v>
      </c>
      <c r="E769" s="22" t="s">
        <v>366</v>
      </c>
      <c r="F769" s="20" t="s">
        <v>20</v>
      </c>
      <c r="G769" s="23">
        <f>G770</f>
        <v>84</v>
      </c>
      <c r="H769" s="23">
        <f>H770</f>
        <v>96</v>
      </c>
      <c r="I769" s="60"/>
      <c r="J769" s="48"/>
    </row>
    <row r="770" spans="1:10" s="9" customFormat="1">
      <c r="A770" s="17" t="s">
        <v>36</v>
      </c>
      <c r="B770" s="20">
        <v>18</v>
      </c>
      <c r="C770" s="21">
        <v>6</v>
      </c>
      <c r="D770" s="21">
        <v>5</v>
      </c>
      <c r="E770" s="22" t="s">
        <v>366</v>
      </c>
      <c r="F770" s="20" t="s">
        <v>19</v>
      </c>
      <c r="G770" s="23">
        <v>84</v>
      </c>
      <c r="H770" s="23">
        <v>96</v>
      </c>
      <c r="I770" s="60"/>
      <c r="J770" s="48"/>
    </row>
    <row r="771" spans="1:10" s="9" customFormat="1">
      <c r="A771" s="41" t="s">
        <v>128</v>
      </c>
      <c r="B771" s="42">
        <v>18</v>
      </c>
      <c r="C771" s="43">
        <v>6</v>
      </c>
      <c r="D771" s="43">
        <v>5</v>
      </c>
      <c r="E771" s="44" t="s">
        <v>367</v>
      </c>
      <c r="F771" s="42" t="s">
        <v>584</v>
      </c>
      <c r="G771" s="45">
        <f>G772</f>
        <v>50.4</v>
      </c>
      <c r="H771" s="45">
        <f>H772</f>
        <v>57.6</v>
      </c>
      <c r="I771" s="61"/>
      <c r="J771" s="46"/>
    </row>
    <row r="772" spans="1:10" s="2" customFormat="1">
      <c r="A772" s="17" t="s">
        <v>524</v>
      </c>
      <c r="B772" s="20">
        <v>18</v>
      </c>
      <c r="C772" s="21">
        <v>6</v>
      </c>
      <c r="D772" s="21">
        <v>5</v>
      </c>
      <c r="E772" s="22" t="s">
        <v>367</v>
      </c>
      <c r="F772" s="20" t="s">
        <v>20</v>
      </c>
      <c r="G772" s="23">
        <f>G773</f>
        <v>50.4</v>
      </c>
      <c r="H772" s="23">
        <f>H773</f>
        <v>57.6</v>
      </c>
      <c r="I772" s="60"/>
      <c r="J772" s="48"/>
    </row>
    <row r="773" spans="1:10" s="2" customFormat="1">
      <c r="A773" s="17" t="s">
        <v>36</v>
      </c>
      <c r="B773" s="20">
        <v>18</v>
      </c>
      <c r="C773" s="21">
        <v>6</v>
      </c>
      <c r="D773" s="21">
        <v>5</v>
      </c>
      <c r="E773" s="22" t="s">
        <v>367</v>
      </c>
      <c r="F773" s="20" t="s">
        <v>19</v>
      </c>
      <c r="G773" s="23">
        <v>50.4</v>
      </c>
      <c r="H773" s="23">
        <v>57.6</v>
      </c>
      <c r="I773" s="60"/>
      <c r="J773" s="48"/>
    </row>
    <row r="774" spans="1:10" s="2" customFormat="1">
      <c r="A774" s="17" t="s">
        <v>368</v>
      </c>
      <c r="B774" s="20">
        <v>18</v>
      </c>
      <c r="C774" s="21">
        <v>6</v>
      </c>
      <c r="D774" s="21">
        <v>5</v>
      </c>
      <c r="E774" s="22" t="s">
        <v>369</v>
      </c>
      <c r="F774" s="20" t="s">
        <v>584</v>
      </c>
      <c r="G774" s="23">
        <f t="shared" ref="G774:H776" si="64">G775</f>
        <v>254</v>
      </c>
      <c r="H774" s="23">
        <f t="shared" si="64"/>
        <v>255</v>
      </c>
      <c r="I774" s="60"/>
      <c r="J774" s="48"/>
    </row>
    <row r="775" spans="1:10" s="9" customFormat="1">
      <c r="A775" s="41" t="s">
        <v>129</v>
      </c>
      <c r="B775" s="42">
        <v>18</v>
      </c>
      <c r="C775" s="43">
        <v>6</v>
      </c>
      <c r="D775" s="43">
        <v>5</v>
      </c>
      <c r="E775" s="44" t="s">
        <v>370</v>
      </c>
      <c r="F775" s="42" t="s">
        <v>584</v>
      </c>
      <c r="G775" s="45">
        <f t="shared" si="64"/>
        <v>254</v>
      </c>
      <c r="H775" s="45">
        <f t="shared" si="64"/>
        <v>255</v>
      </c>
      <c r="I775" s="61"/>
      <c r="J775" s="46"/>
    </row>
    <row r="776" spans="1:10" s="2" customFormat="1">
      <c r="A776" s="17" t="s">
        <v>524</v>
      </c>
      <c r="B776" s="20">
        <v>18</v>
      </c>
      <c r="C776" s="21">
        <v>6</v>
      </c>
      <c r="D776" s="21">
        <v>5</v>
      </c>
      <c r="E776" s="22" t="s">
        <v>370</v>
      </c>
      <c r="F776" s="20" t="s">
        <v>20</v>
      </c>
      <c r="G776" s="23">
        <f t="shared" si="64"/>
        <v>254</v>
      </c>
      <c r="H776" s="23">
        <f t="shared" si="64"/>
        <v>255</v>
      </c>
      <c r="I776" s="60"/>
      <c r="J776" s="48"/>
    </row>
    <row r="777" spans="1:10" s="2" customFormat="1">
      <c r="A777" s="17" t="s">
        <v>36</v>
      </c>
      <c r="B777" s="20">
        <v>18</v>
      </c>
      <c r="C777" s="21">
        <v>6</v>
      </c>
      <c r="D777" s="21">
        <v>5</v>
      </c>
      <c r="E777" s="22" t="s">
        <v>370</v>
      </c>
      <c r="F777" s="20" t="s">
        <v>19</v>
      </c>
      <c r="G777" s="23">
        <v>254</v>
      </c>
      <c r="H777" s="23">
        <v>255</v>
      </c>
      <c r="I777" s="60"/>
      <c r="J777" s="48"/>
    </row>
    <row r="778" spans="1:10" s="2" customFormat="1">
      <c r="A778" s="17" t="s">
        <v>371</v>
      </c>
      <c r="B778" s="20">
        <v>18</v>
      </c>
      <c r="C778" s="21">
        <v>6</v>
      </c>
      <c r="D778" s="21">
        <v>5</v>
      </c>
      <c r="E778" s="22" t="s">
        <v>372</v>
      </c>
      <c r="F778" s="20" t="s">
        <v>584</v>
      </c>
      <c r="G778" s="23">
        <f t="shared" ref="G778:H780" si="65">G779</f>
        <v>1700</v>
      </c>
      <c r="H778" s="23">
        <f t="shared" si="65"/>
        <v>2100</v>
      </c>
      <c r="I778" s="60"/>
      <c r="J778" s="48"/>
    </row>
    <row r="779" spans="1:10" s="9" customFormat="1">
      <c r="A779" s="41" t="s">
        <v>130</v>
      </c>
      <c r="B779" s="42">
        <v>18</v>
      </c>
      <c r="C779" s="43">
        <v>6</v>
      </c>
      <c r="D779" s="43">
        <v>5</v>
      </c>
      <c r="E779" s="44" t="s">
        <v>373</v>
      </c>
      <c r="F779" s="42" t="s">
        <v>584</v>
      </c>
      <c r="G779" s="45">
        <f t="shared" si="65"/>
        <v>1700</v>
      </c>
      <c r="H779" s="45">
        <f t="shared" si="65"/>
        <v>2100</v>
      </c>
      <c r="I779" s="61"/>
      <c r="J779" s="46"/>
    </row>
    <row r="780" spans="1:10" s="2" customFormat="1">
      <c r="A780" s="17" t="s">
        <v>524</v>
      </c>
      <c r="B780" s="20">
        <v>18</v>
      </c>
      <c r="C780" s="21">
        <v>6</v>
      </c>
      <c r="D780" s="21">
        <v>5</v>
      </c>
      <c r="E780" s="22" t="s">
        <v>373</v>
      </c>
      <c r="F780" s="20" t="s">
        <v>20</v>
      </c>
      <c r="G780" s="23">
        <f t="shared" si="65"/>
        <v>1700</v>
      </c>
      <c r="H780" s="23">
        <f t="shared" si="65"/>
        <v>2100</v>
      </c>
      <c r="I780" s="60"/>
      <c r="J780" s="48"/>
    </row>
    <row r="781" spans="1:10" s="2" customFormat="1">
      <c r="A781" s="17" t="s">
        <v>36</v>
      </c>
      <c r="B781" s="20">
        <v>18</v>
      </c>
      <c r="C781" s="21">
        <v>6</v>
      </c>
      <c r="D781" s="21">
        <v>5</v>
      </c>
      <c r="E781" s="22" t="s">
        <v>373</v>
      </c>
      <c r="F781" s="20" t="s">
        <v>19</v>
      </c>
      <c r="G781" s="23">
        <v>1700</v>
      </c>
      <c r="H781" s="23">
        <v>2100</v>
      </c>
      <c r="I781" s="60"/>
      <c r="J781" s="48"/>
    </row>
    <row r="782" spans="1:10" s="9" customFormat="1">
      <c r="A782" s="31" t="s">
        <v>75</v>
      </c>
      <c r="B782" s="32">
        <v>18</v>
      </c>
      <c r="C782" s="33">
        <v>7</v>
      </c>
      <c r="D782" s="33">
        <v>0</v>
      </c>
      <c r="E782" s="34" t="s">
        <v>584</v>
      </c>
      <c r="F782" s="32" t="s">
        <v>584</v>
      </c>
      <c r="G782" s="35">
        <f>G783+G790+G818+G837</f>
        <v>115966.09999999999</v>
      </c>
      <c r="H782" s="35">
        <f>H783+H790+H818+H837</f>
        <v>115966.59999999999</v>
      </c>
      <c r="I782" s="60"/>
      <c r="J782" s="48"/>
    </row>
    <row r="783" spans="1:10" s="2" customFormat="1">
      <c r="A783" s="36" t="s">
        <v>71</v>
      </c>
      <c r="B783" s="37">
        <v>18</v>
      </c>
      <c r="C783" s="38">
        <v>7</v>
      </c>
      <c r="D783" s="38">
        <v>1</v>
      </c>
      <c r="E783" s="39" t="s">
        <v>584</v>
      </c>
      <c r="F783" s="37" t="s">
        <v>584</v>
      </c>
      <c r="G783" s="40">
        <f t="shared" ref="G783:H788" si="66">G784</f>
        <v>200</v>
      </c>
      <c r="H783" s="40">
        <f t="shared" si="66"/>
        <v>200</v>
      </c>
      <c r="I783" s="60"/>
      <c r="J783" s="48"/>
    </row>
    <row r="784" spans="1:10" s="2" customFormat="1">
      <c r="A784" s="17" t="s">
        <v>163</v>
      </c>
      <c r="B784" s="20">
        <v>18</v>
      </c>
      <c r="C784" s="21">
        <v>7</v>
      </c>
      <c r="D784" s="21">
        <v>1</v>
      </c>
      <c r="E784" s="22" t="s">
        <v>235</v>
      </c>
      <c r="F784" s="20" t="s">
        <v>584</v>
      </c>
      <c r="G784" s="23">
        <f t="shared" si="66"/>
        <v>200</v>
      </c>
      <c r="H784" s="23">
        <f t="shared" si="66"/>
        <v>200</v>
      </c>
      <c r="I784" s="60"/>
      <c r="J784" s="48"/>
    </row>
    <row r="785" spans="1:10" s="2" customFormat="1">
      <c r="A785" s="17" t="s">
        <v>165</v>
      </c>
      <c r="B785" s="20">
        <v>18</v>
      </c>
      <c r="C785" s="21">
        <v>7</v>
      </c>
      <c r="D785" s="21">
        <v>1</v>
      </c>
      <c r="E785" s="22" t="s">
        <v>308</v>
      </c>
      <c r="F785" s="20" t="s">
        <v>584</v>
      </c>
      <c r="G785" s="23">
        <f t="shared" si="66"/>
        <v>200</v>
      </c>
      <c r="H785" s="23">
        <f t="shared" si="66"/>
        <v>200</v>
      </c>
      <c r="I785" s="60"/>
      <c r="J785" s="48"/>
    </row>
    <row r="786" spans="1:10" s="2" customFormat="1" ht="26.4">
      <c r="A786" s="17" t="s">
        <v>317</v>
      </c>
      <c r="B786" s="20">
        <v>18</v>
      </c>
      <c r="C786" s="21">
        <v>7</v>
      </c>
      <c r="D786" s="21">
        <v>1</v>
      </c>
      <c r="E786" s="22" t="s">
        <v>318</v>
      </c>
      <c r="F786" s="20" t="s">
        <v>584</v>
      </c>
      <c r="G786" s="23">
        <f t="shared" si="66"/>
        <v>200</v>
      </c>
      <c r="H786" s="23">
        <f t="shared" si="66"/>
        <v>200</v>
      </c>
      <c r="I786" s="60"/>
      <c r="J786" s="48"/>
    </row>
    <row r="787" spans="1:10" s="9" customFormat="1" ht="41.4" customHeight="1">
      <c r="A787" s="41" t="s">
        <v>504</v>
      </c>
      <c r="B787" s="42">
        <v>18</v>
      </c>
      <c r="C787" s="43">
        <v>7</v>
      </c>
      <c r="D787" s="43">
        <v>1</v>
      </c>
      <c r="E787" s="44" t="s">
        <v>321</v>
      </c>
      <c r="F787" s="42" t="s">
        <v>584</v>
      </c>
      <c r="G787" s="45">
        <f t="shared" si="66"/>
        <v>200</v>
      </c>
      <c r="H787" s="45">
        <f t="shared" si="66"/>
        <v>200</v>
      </c>
      <c r="I787" s="61"/>
      <c r="J787" s="46"/>
    </row>
    <row r="788" spans="1:10" s="9" customFormat="1">
      <c r="A788" s="17" t="s">
        <v>30</v>
      </c>
      <c r="B788" s="20">
        <v>18</v>
      </c>
      <c r="C788" s="21">
        <v>7</v>
      </c>
      <c r="D788" s="21">
        <v>1</v>
      </c>
      <c r="E788" s="22" t="s">
        <v>321</v>
      </c>
      <c r="F788" s="20" t="s">
        <v>4</v>
      </c>
      <c r="G788" s="23">
        <f t="shared" si="66"/>
        <v>200</v>
      </c>
      <c r="H788" s="23">
        <f t="shared" si="66"/>
        <v>200</v>
      </c>
      <c r="I788" s="60"/>
      <c r="J788" s="48"/>
    </row>
    <row r="789" spans="1:10" s="2" customFormat="1" ht="26.4">
      <c r="A789" s="17" t="s">
        <v>544</v>
      </c>
      <c r="B789" s="20">
        <v>18</v>
      </c>
      <c r="C789" s="21">
        <v>7</v>
      </c>
      <c r="D789" s="21">
        <v>1</v>
      </c>
      <c r="E789" s="22" t="s">
        <v>321</v>
      </c>
      <c r="F789" s="20" t="s">
        <v>10</v>
      </c>
      <c r="G789" s="23">
        <v>200</v>
      </c>
      <c r="H789" s="23">
        <v>200</v>
      </c>
      <c r="I789" s="60"/>
      <c r="J789" s="48"/>
    </row>
    <row r="790" spans="1:10" s="2" customFormat="1">
      <c r="A790" s="36" t="s">
        <v>679</v>
      </c>
      <c r="B790" s="37">
        <v>18</v>
      </c>
      <c r="C790" s="38">
        <v>7</v>
      </c>
      <c r="D790" s="38">
        <v>3</v>
      </c>
      <c r="E790" s="39"/>
      <c r="F790" s="37"/>
      <c r="G790" s="40">
        <f>G791+G804</f>
        <v>106980.49999999999</v>
      </c>
      <c r="H790" s="40">
        <f>H791+H804</f>
        <v>106980.99999999999</v>
      </c>
      <c r="I790" s="60"/>
      <c r="J790" s="48"/>
    </row>
    <row r="791" spans="1:10" s="82" customFormat="1" ht="15.75" customHeight="1">
      <c r="A791" s="17" t="s">
        <v>44</v>
      </c>
      <c r="B791" s="20">
        <v>18</v>
      </c>
      <c r="C791" s="21">
        <v>7</v>
      </c>
      <c r="D791" s="21">
        <v>3</v>
      </c>
      <c r="E791" s="22" t="s">
        <v>191</v>
      </c>
      <c r="F791" s="76"/>
      <c r="G791" s="81">
        <f>G792</f>
        <v>730</v>
      </c>
      <c r="H791" s="81">
        <f>H792</f>
        <v>730</v>
      </c>
      <c r="I791" s="71"/>
      <c r="J791" s="55"/>
    </row>
    <row r="792" spans="1:10" s="82" customFormat="1" ht="14.25" customHeight="1">
      <c r="A792" s="17" t="s">
        <v>65</v>
      </c>
      <c r="B792" s="20">
        <v>18</v>
      </c>
      <c r="C792" s="21">
        <v>7</v>
      </c>
      <c r="D792" s="21">
        <v>3</v>
      </c>
      <c r="E792" s="22" t="s">
        <v>192</v>
      </c>
      <c r="F792" s="76"/>
      <c r="G792" s="81">
        <f>G793+G797</f>
        <v>730</v>
      </c>
      <c r="H792" s="81">
        <f>H793+H797</f>
        <v>730</v>
      </c>
      <c r="I792" s="71"/>
      <c r="J792" s="55"/>
    </row>
    <row r="793" spans="1:10" s="82" customFormat="1" ht="24.75" customHeight="1">
      <c r="A793" s="17" t="s">
        <v>193</v>
      </c>
      <c r="B793" s="20">
        <v>18</v>
      </c>
      <c r="C793" s="21">
        <v>7</v>
      </c>
      <c r="D793" s="21">
        <v>3</v>
      </c>
      <c r="E793" s="22" t="s">
        <v>194</v>
      </c>
      <c r="F793" s="20" t="s">
        <v>584</v>
      </c>
      <c r="G793" s="81">
        <f t="shared" ref="G793:H795" si="67">G794</f>
        <v>300</v>
      </c>
      <c r="H793" s="81">
        <f t="shared" si="67"/>
        <v>300</v>
      </c>
      <c r="I793" s="71"/>
      <c r="J793" s="55"/>
    </row>
    <row r="794" spans="1:10" s="87" customFormat="1">
      <c r="A794" s="41" t="s">
        <v>495</v>
      </c>
      <c r="B794" s="42">
        <v>18</v>
      </c>
      <c r="C794" s="43">
        <v>7</v>
      </c>
      <c r="D794" s="43">
        <v>3</v>
      </c>
      <c r="E794" s="44" t="s">
        <v>395</v>
      </c>
      <c r="F794" s="42" t="s">
        <v>584</v>
      </c>
      <c r="G794" s="84">
        <f t="shared" si="67"/>
        <v>300</v>
      </c>
      <c r="H794" s="84">
        <f t="shared" si="67"/>
        <v>300</v>
      </c>
      <c r="I794" s="85"/>
      <c r="J794" s="86"/>
    </row>
    <row r="795" spans="1:10" s="82" customFormat="1">
      <c r="A795" s="17" t="s">
        <v>27</v>
      </c>
      <c r="B795" s="20">
        <v>18</v>
      </c>
      <c r="C795" s="21">
        <v>7</v>
      </c>
      <c r="D795" s="21">
        <v>3</v>
      </c>
      <c r="E795" s="22" t="s">
        <v>395</v>
      </c>
      <c r="F795" s="20" t="s">
        <v>5</v>
      </c>
      <c r="G795" s="81">
        <f t="shared" si="67"/>
        <v>300</v>
      </c>
      <c r="H795" s="81">
        <f t="shared" si="67"/>
        <v>300</v>
      </c>
      <c r="I795" s="71"/>
      <c r="J795" s="55"/>
    </row>
    <row r="796" spans="1:10" s="82" customFormat="1">
      <c r="A796" s="17" t="s">
        <v>26</v>
      </c>
      <c r="B796" s="20">
        <v>18</v>
      </c>
      <c r="C796" s="21">
        <v>7</v>
      </c>
      <c r="D796" s="21">
        <v>3</v>
      </c>
      <c r="E796" s="22" t="s">
        <v>395</v>
      </c>
      <c r="F796" s="20" t="s">
        <v>6</v>
      </c>
      <c r="G796" s="81">
        <v>300</v>
      </c>
      <c r="H796" s="81">
        <v>300</v>
      </c>
      <c r="I796" s="71"/>
      <c r="J796" s="55"/>
    </row>
    <row r="797" spans="1:10" s="82" customFormat="1">
      <c r="A797" s="17" t="s">
        <v>396</v>
      </c>
      <c r="B797" s="20">
        <v>18</v>
      </c>
      <c r="C797" s="21">
        <v>7</v>
      </c>
      <c r="D797" s="21">
        <v>3</v>
      </c>
      <c r="E797" s="22" t="s">
        <v>397</v>
      </c>
      <c r="F797" s="20" t="s">
        <v>584</v>
      </c>
      <c r="G797" s="81">
        <f>G798+G801</f>
        <v>430</v>
      </c>
      <c r="H797" s="81">
        <f>H798+H801</f>
        <v>430</v>
      </c>
      <c r="I797" s="71"/>
      <c r="J797" s="55"/>
    </row>
    <row r="798" spans="1:10" s="87" customFormat="1">
      <c r="A798" s="41" t="s">
        <v>100</v>
      </c>
      <c r="B798" s="42">
        <v>18</v>
      </c>
      <c r="C798" s="43">
        <v>7</v>
      </c>
      <c r="D798" s="43">
        <v>3</v>
      </c>
      <c r="E798" s="44" t="s">
        <v>398</v>
      </c>
      <c r="F798" s="42" t="s">
        <v>584</v>
      </c>
      <c r="G798" s="84">
        <f>G799</f>
        <v>80</v>
      </c>
      <c r="H798" s="84">
        <f>H799</f>
        <v>80</v>
      </c>
      <c r="I798" s="85"/>
      <c r="J798" s="86"/>
    </row>
    <row r="799" spans="1:10" s="82" customFormat="1">
      <c r="A799" s="17" t="s">
        <v>27</v>
      </c>
      <c r="B799" s="20">
        <v>18</v>
      </c>
      <c r="C799" s="21">
        <v>7</v>
      </c>
      <c r="D799" s="21">
        <v>3</v>
      </c>
      <c r="E799" s="22" t="s">
        <v>398</v>
      </c>
      <c r="F799" s="20" t="s">
        <v>5</v>
      </c>
      <c r="G799" s="81">
        <f>G800</f>
        <v>80</v>
      </c>
      <c r="H799" s="81">
        <f>H800</f>
        <v>80</v>
      </c>
      <c r="I799" s="71"/>
      <c r="J799" s="55"/>
    </row>
    <row r="800" spans="1:10" s="82" customFormat="1">
      <c r="A800" s="17" t="s">
        <v>26</v>
      </c>
      <c r="B800" s="20">
        <v>18</v>
      </c>
      <c r="C800" s="21">
        <v>7</v>
      </c>
      <c r="D800" s="21">
        <v>3</v>
      </c>
      <c r="E800" s="22" t="s">
        <v>398</v>
      </c>
      <c r="F800" s="20" t="s">
        <v>6</v>
      </c>
      <c r="G800" s="81">
        <v>80</v>
      </c>
      <c r="H800" s="81">
        <v>80</v>
      </c>
      <c r="I800" s="71"/>
      <c r="J800" s="55"/>
    </row>
    <row r="801" spans="1:10" s="87" customFormat="1" ht="26.4">
      <c r="A801" s="41" t="s">
        <v>138</v>
      </c>
      <c r="B801" s="42">
        <v>18</v>
      </c>
      <c r="C801" s="43">
        <v>7</v>
      </c>
      <c r="D801" s="43">
        <v>3</v>
      </c>
      <c r="E801" s="44" t="s">
        <v>399</v>
      </c>
      <c r="F801" s="42"/>
      <c r="G801" s="84">
        <f>G802</f>
        <v>350</v>
      </c>
      <c r="H801" s="84">
        <f>H802</f>
        <v>350</v>
      </c>
      <c r="I801" s="85"/>
      <c r="J801" s="86"/>
    </row>
    <row r="802" spans="1:10" s="82" customFormat="1">
      <c r="A802" s="17" t="s">
        <v>27</v>
      </c>
      <c r="B802" s="20">
        <v>18</v>
      </c>
      <c r="C802" s="21">
        <v>7</v>
      </c>
      <c r="D802" s="21">
        <v>3</v>
      </c>
      <c r="E802" s="22" t="s">
        <v>399</v>
      </c>
      <c r="F802" s="20">
        <v>600</v>
      </c>
      <c r="G802" s="81">
        <f>G803</f>
        <v>350</v>
      </c>
      <c r="H802" s="81">
        <f>H803</f>
        <v>350</v>
      </c>
      <c r="I802" s="71"/>
      <c r="J802" s="55"/>
    </row>
    <row r="803" spans="1:10" s="82" customFormat="1">
      <c r="A803" s="17" t="s">
        <v>26</v>
      </c>
      <c r="B803" s="20">
        <v>18</v>
      </c>
      <c r="C803" s="21">
        <v>7</v>
      </c>
      <c r="D803" s="21">
        <v>3</v>
      </c>
      <c r="E803" s="22" t="s">
        <v>399</v>
      </c>
      <c r="F803" s="20">
        <v>610</v>
      </c>
      <c r="G803" s="81">
        <v>350</v>
      </c>
      <c r="H803" s="81">
        <v>350</v>
      </c>
      <c r="I803" s="71"/>
      <c r="J803" s="55"/>
    </row>
    <row r="804" spans="1:10" s="2" customFormat="1" ht="26.4">
      <c r="A804" s="17" t="s">
        <v>23</v>
      </c>
      <c r="B804" s="20">
        <v>18</v>
      </c>
      <c r="C804" s="21">
        <v>7</v>
      </c>
      <c r="D804" s="21">
        <v>3</v>
      </c>
      <c r="E804" s="22" t="s">
        <v>199</v>
      </c>
      <c r="F804" s="20" t="s">
        <v>584</v>
      </c>
      <c r="G804" s="23">
        <f>G805</f>
        <v>106250.49999999999</v>
      </c>
      <c r="H804" s="23">
        <f>H805</f>
        <v>106250.99999999999</v>
      </c>
      <c r="I804" s="60"/>
      <c r="J804" s="48"/>
    </row>
    <row r="805" spans="1:10" s="2" customFormat="1">
      <c r="A805" s="17" t="s">
        <v>42</v>
      </c>
      <c r="B805" s="20">
        <v>18</v>
      </c>
      <c r="C805" s="21">
        <v>7</v>
      </c>
      <c r="D805" s="21">
        <v>3</v>
      </c>
      <c r="E805" s="22" t="s">
        <v>412</v>
      </c>
      <c r="F805" s="20" t="s">
        <v>584</v>
      </c>
      <c r="G805" s="23">
        <f>G806</f>
        <v>106250.49999999999</v>
      </c>
      <c r="H805" s="23">
        <f>H806</f>
        <v>106250.99999999999</v>
      </c>
      <c r="I805" s="60"/>
      <c r="J805" s="48"/>
    </row>
    <row r="806" spans="1:10" s="2" customFormat="1" ht="39.6">
      <c r="A806" s="17" t="s">
        <v>535</v>
      </c>
      <c r="B806" s="20">
        <v>18</v>
      </c>
      <c r="C806" s="21">
        <v>7</v>
      </c>
      <c r="D806" s="21">
        <v>3</v>
      </c>
      <c r="E806" s="22" t="s">
        <v>445</v>
      </c>
      <c r="F806" s="20" t="s">
        <v>584</v>
      </c>
      <c r="G806" s="23">
        <f>G807+G811+G815</f>
        <v>106250.49999999999</v>
      </c>
      <c r="H806" s="23">
        <f>H807+H811+H815</f>
        <v>106250.99999999999</v>
      </c>
      <c r="I806" s="60"/>
      <c r="J806" s="48"/>
    </row>
    <row r="807" spans="1:10" s="9" customFormat="1">
      <c r="A807" s="41" t="s">
        <v>502</v>
      </c>
      <c r="B807" s="42">
        <v>18</v>
      </c>
      <c r="C807" s="43">
        <v>7</v>
      </c>
      <c r="D807" s="43">
        <v>3</v>
      </c>
      <c r="E807" s="44" t="s">
        <v>413</v>
      </c>
      <c r="F807" s="42" t="s">
        <v>584</v>
      </c>
      <c r="G807" s="45">
        <f>G808</f>
        <v>95473.599999999991</v>
      </c>
      <c r="H807" s="45">
        <f>H808</f>
        <v>95473.599999999991</v>
      </c>
      <c r="I807" s="61"/>
      <c r="J807" s="46"/>
    </row>
    <row r="808" spans="1:10" s="2" customFormat="1">
      <c r="A808" s="17" t="s">
        <v>27</v>
      </c>
      <c r="B808" s="20">
        <v>18</v>
      </c>
      <c r="C808" s="21">
        <v>7</v>
      </c>
      <c r="D808" s="21">
        <v>3</v>
      </c>
      <c r="E808" s="22" t="s">
        <v>413</v>
      </c>
      <c r="F808" s="20" t="s">
        <v>5</v>
      </c>
      <c r="G808" s="23">
        <f>G809+G810</f>
        <v>95473.599999999991</v>
      </c>
      <c r="H808" s="23">
        <f>H809+H810</f>
        <v>95473.599999999991</v>
      </c>
      <c r="I808" s="60"/>
      <c r="J808" s="48"/>
    </row>
    <row r="809" spans="1:10" s="2" customFormat="1">
      <c r="A809" s="17" t="s">
        <v>26</v>
      </c>
      <c r="B809" s="20">
        <v>18</v>
      </c>
      <c r="C809" s="21">
        <v>7</v>
      </c>
      <c r="D809" s="21">
        <v>3</v>
      </c>
      <c r="E809" s="22" t="s">
        <v>413</v>
      </c>
      <c r="F809" s="20" t="s">
        <v>6</v>
      </c>
      <c r="G809" s="23">
        <f>26176.9+51626</f>
        <v>77802.899999999994</v>
      </c>
      <c r="H809" s="23">
        <f>26176.9+51626</f>
        <v>77802.899999999994</v>
      </c>
      <c r="I809" s="60"/>
      <c r="J809" s="48"/>
    </row>
    <row r="810" spans="1:10" s="2" customFormat="1">
      <c r="A810" s="17" t="s">
        <v>41</v>
      </c>
      <c r="B810" s="20">
        <v>18</v>
      </c>
      <c r="C810" s="21">
        <v>7</v>
      </c>
      <c r="D810" s="21">
        <v>3</v>
      </c>
      <c r="E810" s="22" t="s">
        <v>413</v>
      </c>
      <c r="F810" s="20" t="s">
        <v>40</v>
      </c>
      <c r="G810" s="23">
        <f>17670.7</f>
        <v>17670.7</v>
      </c>
      <c r="H810" s="23">
        <f>17670.7</f>
        <v>17670.7</v>
      </c>
      <c r="I810" s="60"/>
      <c r="J810" s="48"/>
    </row>
    <row r="811" spans="1:10" s="9" customFormat="1">
      <c r="A811" s="41" t="s">
        <v>35</v>
      </c>
      <c r="B811" s="42">
        <v>18</v>
      </c>
      <c r="C811" s="43">
        <v>7</v>
      </c>
      <c r="D811" s="43">
        <v>3</v>
      </c>
      <c r="E811" s="44" t="s">
        <v>414</v>
      </c>
      <c r="F811" s="42" t="s">
        <v>584</v>
      </c>
      <c r="G811" s="45">
        <f>G812</f>
        <v>10675.099999999999</v>
      </c>
      <c r="H811" s="45">
        <f>H812</f>
        <v>10675.099999999999</v>
      </c>
      <c r="I811" s="61"/>
      <c r="J811" s="46"/>
    </row>
    <row r="812" spans="1:10" s="2" customFormat="1">
      <c r="A812" s="17" t="s">
        <v>27</v>
      </c>
      <c r="B812" s="20">
        <v>18</v>
      </c>
      <c r="C812" s="21">
        <v>7</v>
      </c>
      <c r="D812" s="21">
        <v>3</v>
      </c>
      <c r="E812" s="22" t="s">
        <v>414</v>
      </c>
      <c r="F812" s="20" t="s">
        <v>5</v>
      </c>
      <c r="G812" s="23">
        <f>G813+G814</f>
        <v>10675.099999999999</v>
      </c>
      <c r="H812" s="23">
        <f>H813+H814</f>
        <v>10675.099999999999</v>
      </c>
      <c r="I812" s="60"/>
      <c r="J812" s="48"/>
    </row>
    <row r="813" spans="1:10" s="9" customFormat="1">
      <c r="A813" s="17" t="s">
        <v>26</v>
      </c>
      <c r="B813" s="20">
        <v>18</v>
      </c>
      <c r="C813" s="21">
        <v>7</v>
      </c>
      <c r="D813" s="21">
        <v>3</v>
      </c>
      <c r="E813" s="22" t="s">
        <v>414</v>
      </c>
      <c r="F813" s="20" t="s">
        <v>6</v>
      </c>
      <c r="G813" s="23">
        <f>401.2+6498.8+1468.3+2172.5</f>
        <v>10540.8</v>
      </c>
      <c r="H813" s="23">
        <f>401.2+6498.8+1468.3+2172.5</f>
        <v>10540.8</v>
      </c>
      <c r="I813" s="60"/>
      <c r="J813" s="48"/>
    </row>
    <row r="814" spans="1:10" s="2" customFormat="1">
      <c r="A814" s="17" t="s">
        <v>41</v>
      </c>
      <c r="B814" s="20">
        <v>18</v>
      </c>
      <c r="C814" s="21">
        <v>7</v>
      </c>
      <c r="D814" s="21">
        <v>3</v>
      </c>
      <c r="E814" s="22" t="s">
        <v>414</v>
      </c>
      <c r="F814" s="20" t="s">
        <v>40</v>
      </c>
      <c r="G814" s="23">
        <v>134.30000000000001</v>
      </c>
      <c r="H814" s="23">
        <v>134.30000000000001</v>
      </c>
      <c r="I814" s="60"/>
      <c r="J814" s="48"/>
    </row>
    <row r="815" spans="1:10" s="9" customFormat="1">
      <c r="A815" s="41" t="s">
        <v>536</v>
      </c>
      <c r="B815" s="42">
        <v>18</v>
      </c>
      <c r="C815" s="43">
        <v>7</v>
      </c>
      <c r="D815" s="43">
        <v>3</v>
      </c>
      <c r="E815" s="44" t="s">
        <v>415</v>
      </c>
      <c r="F815" s="42" t="s">
        <v>584</v>
      </c>
      <c r="G815" s="45">
        <f>G816</f>
        <v>101.8</v>
      </c>
      <c r="H815" s="45">
        <f>H816</f>
        <v>102.3</v>
      </c>
      <c r="I815" s="61"/>
      <c r="J815" s="46"/>
    </row>
    <row r="816" spans="1:10" s="9" customFormat="1">
      <c r="A816" s="17" t="s">
        <v>27</v>
      </c>
      <c r="B816" s="20">
        <v>18</v>
      </c>
      <c r="C816" s="21">
        <v>7</v>
      </c>
      <c r="D816" s="21">
        <v>3</v>
      </c>
      <c r="E816" s="22" t="s">
        <v>415</v>
      </c>
      <c r="F816" s="20" t="s">
        <v>5</v>
      </c>
      <c r="G816" s="23">
        <f>G817</f>
        <v>101.8</v>
      </c>
      <c r="H816" s="23">
        <f>H817</f>
        <v>102.3</v>
      </c>
      <c r="I816" s="60"/>
      <c r="J816" s="48"/>
    </row>
    <row r="817" spans="1:10" s="2" customFormat="1">
      <c r="A817" s="17" t="s">
        <v>26</v>
      </c>
      <c r="B817" s="20">
        <v>18</v>
      </c>
      <c r="C817" s="21">
        <v>7</v>
      </c>
      <c r="D817" s="21">
        <v>3</v>
      </c>
      <c r="E817" s="22" t="s">
        <v>415</v>
      </c>
      <c r="F817" s="20" t="s">
        <v>6</v>
      </c>
      <c r="G817" s="23">
        <v>101.8</v>
      </c>
      <c r="H817" s="23">
        <v>102.3</v>
      </c>
      <c r="I817" s="60"/>
      <c r="J817" s="48"/>
    </row>
    <row r="818" spans="1:10" s="2" customFormat="1">
      <c r="A818" s="36" t="s">
        <v>51</v>
      </c>
      <c r="B818" s="37">
        <v>18</v>
      </c>
      <c r="C818" s="38">
        <v>7</v>
      </c>
      <c r="D818" s="38">
        <v>5</v>
      </c>
      <c r="E818" s="39" t="s">
        <v>584</v>
      </c>
      <c r="F818" s="37" t="s">
        <v>584</v>
      </c>
      <c r="G818" s="40">
        <f>G819+G831</f>
        <v>589</v>
      </c>
      <c r="H818" s="40">
        <f>H819+H831</f>
        <v>589</v>
      </c>
      <c r="I818" s="60"/>
      <c r="J818" s="48"/>
    </row>
    <row r="819" spans="1:10" s="2" customFormat="1">
      <c r="A819" s="17" t="s">
        <v>94</v>
      </c>
      <c r="B819" s="20">
        <v>18</v>
      </c>
      <c r="C819" s="21">
        <v>7</v>
      </c>
      <c r="D819" s="21">
        <v>5</v>
      </c>
      <c r="E819" s="22" t="s">
        <v>400</v>
      </c>
      <c r="F819" s="20" t="s">
        <v>584</v>
      </c>
      <c r="G819" s="23">
        <f>G820+G825</f>
        <v>200</v>
      </c>
      <c r="H819" s="23">
        <f>H820+H825</f>
        <v>200</v>
      </c>
      <c r="I819" s="60"/>
      <c r="J819" s="48"/>
    </row>
    <row r="820" spans="1:10" s="2" customFormat="1">
      <c r="A820" s="17" t="s">
        <v>101</v>
      </c>
      <c r="B820" s="20">
        <v>18</v>
      </c>
      <c r="C820" s="21">
        <v>7</v>
      </c>
      <c r="D820" s="21">
        <v>5</v>
      </c>
      <c r="E820" s="22" t="s">
        <v>452</v>
      </c>
      <c r="F820" s="20"/>
      <c r="G820" s="23">
        <f t="shared" ref="G820:H823" si="68">G821</f>
        <v>50</v>
      </c>
      <c r="H820" s="23">
        <f t="shared" si="68"/>
        <v>50</v>
      </c>
      <c r="I820" s="60"/>
      <c r="J820" s="48"/>
    </row>
    <row r="821" spans="1:10" s="2" customFormat="1" ht="26.4">
      <c r="A821" s="17" t="s">
        <v>578</v>
      </c>
      <c r="B821" s="20">
        <v>18</v>
      </c>
      <c r="C821" s="21">
        <v>7</v>
      </c>
      <c r="D821" s="21">
        <v>5</v>
      </c>
      <c r="E821" s="22" t="s">
        <v>453</v>
      </c>
      <c r="F821" s="20"/>
      <c r="G821" s="23">
        <f t="shared" si="68"/>
        <v>50</v>
      </c>
      <c r="H821" s="23">
        <f t="shared" si="68"/>
        <v>50</v>
      </c>
      <c r="I821" s="60"/>
      <c r="J821" s="48"/>
    </row>
    <row r="822" spans="1:10" s="9" customFormat="1" ht="26.4">
      <c r="A822" s="41" t="s">
        <v>48</v>
      </c>
      <c r="B822" s="42">
        <v>18</v>
      </c>
      <c r="C822" s="43">
        <v>7</v>
      </c>
      <c r="D822" s="43">
        <v>5</v>
      </c>
      <c r="E822" s="44" t="s">
        <v>690</v>
      </c>
      <c r="F822" s="42"/>
      <c r="G822" s="45">
        <f t="shared" si="68"/>
        <v>50</v>
      </c>
      <c r="H822" s="45">
        <f t="shared" si="68"/>
        <v>50</v>
      </c>
      <c r="I822" s="61"/>
      <c r="J822" s="46"/>
    </row>
    <row r="823" spans="1:10" s="2" customFormat="1">
      <c r="A823" s="17" t="s">
        <v>524</v>
      </c>
      <c r="B823" s="20">
        <v>18</v>
      </c>
      <c r="C823" s="21">
        <v>7</v>
      </c>
      <c r="D823" s="21">
        <v>5</v>
      </c>
      <c r="E823" s="22" t="s">
        <v>690</v>
      </c>
      <c r="F823" s="20">
        <v>200</v>
      </c>
      <c r="G823" s="23">
        <f t="shared" si="68"/>
        <v>50</v>
      </c>
      <c r="H823" s="23">
        <f t="shared" si="68"/>
        <v>50</v>
      </c>
      <c r="I823" s="60"/>
      <c r="J823" s="48"/>
    </row>
    <row r="824" spans="1:10" s="2" customFormat="1">
      <c r="A824" s="17" t="s">
        <v>36</v>
      </c>
      <c r="B824" s="20">
        <v>18</v>
      </c>
      <c r="C824" s="21">
        <v>7</v>
      </c>
      <c r="D824" s="21">
        <v>5</v>
      </c>
      <c r="E824" s="22" t="s">
        <v>690</v>
      </c>
      <c r="F824" s="20">
        <v>240</v>
      </c>
      <c r="G824" s="23">
        <v>50</v>
      </c>
      <c r="H824" s="23">
        <v>50</v>
      </c>
      <c r="I824" s="60"/>
      <c r="J824" s="48"/>
    </row>
    <row r="825" spans="1:10" s="2" customFormat="1">
      <c r="A825" s="17" t="s">
        <v>102</v>
      </c>
      <c r="B825" s="20">
        <v>18</v>
      </c>
      <c r="C825" s="21">
        <v>7</v>
      </c>
      <c r="D825" s="21">
        <v>5</v>
      </c>
      <c r="E825" s="22" t="s">
        <v>456</v>
      </c>
      <c r="F825" s="20"/>
      <c r="G825" s="23">
        <f t="shared" ref="G825:H827" si="69">G826</f>
        <v>150</v>
      </c>
      <c r="H825" s="23">
        <f t="shared" si="69"/>
        <v>150</v>
      </c>
      <c r="I825" s="60"/>
      <c r="J825" s="48"/>
    </row>
    <row r="826" spans="1:10" s="2" customFormat="1" ht="27" customHeight="1">
      <c r="A826" s="17" t="s">
        <v>499</v>
      </c>
      <c r="B826" s="20">
        <v>18</v>
      </c>
      <c r="C826" s="21">
        <v>7</v>
      </c>
      <c r="D826" s="21">
        <v>5</v>
      </c>
      <c r="E826" s="22" t="s">
        <v>457</v>
      </c>
      <c r="F826" s="20"/>
      <c r="G826" s="23">
        <f t="shared" si="69"/>
        <v>150</v>
      </c>
      <c r="H826" s="23">
        <f t="shared" si="69"/>
        <v>150</v>
      </c>
      <c r="I826" s="60"/>
      <c r="J826" s="48"/>
    </row>
    <row r="827" spans="1:10" s="9" customFormat="1" ht="26.4">
      <c r="A827" s="41" t="s">
        <v>48</v>
      </c>
      <c r="B827" s="42">
        <v>18</v>
      </c>
      <c r="C827" s="43">
        <v>7</v>
      </c>
      <c r="D827" s="43">
        <v>5</v>
      </c>
      <c r="E827" s="44" t="s">
        <v>691</v>
      </c>
      <c r="F827" s="42"/>
      <c r="G827" s="45">
        <f t="shared" si="69"/>
        <v>150</v>
      </c>
      <c r="H827" s="45">
        <f t="shared" si="69"/>
        <v>150</v>
      </c>
      <c r="I827" s="61"/>
      <c r="J827" s="46"/>
    </row>
    <row r="828" spans="1:10" s="2" customFormat="1">
      <c r="A828" s="17" t="s">
        <v>27</v>
      </c>
      <c r="B828" s="20">
        <v>18</v>
      </c>
      <c r="C828" s="21">
        <v>7</v>
      </c>
      <c r="D828" s="21">
        <v>5</v>
      </c>
      <c r="E828" s="22" t="s">
        <v>691</v>
      </c>
      <c r="F828" s="20">
        <v>600</v>
      </c>
      <c r="G828" s="23">
        <f>G829+G830</f>
        <v>150</v>
      </c>
      <c r="H828" s="23">
        <f>H829+H830</f>
        <v>150</v>
      </c>
      <c r="I828" s="60"/>
      <c r="J828" s="48"/>
    </row>
    <row r="829" spans="1:10" s="2" customFormat="1">
      <c r="A829" s="17" t="s">
        <v>26</v>
      </c>
      <c r="B829" s="20">
        <v>18</v>
      </c>
      <c r="C829" s="21">
        <v>7</v>
      </c>
      <c r="D829" s="21">
        <v>5</v>
      </c>
      <c r="E829" s="22" t="s">
        <v>691</v>
      </c>
      <c r="F829" s="20">
        <v>610</v>
      </c>
      <c r="G829" s="23">
        <v>100</v>
      </c>
      <c r="H829" s="23">
        <v>100</v>
      </c>
      <c r="I829" s="60"/>
      <c r="J829" s="48"/>
    </row>
    <row r="830" spans="1:10" s="2" customFormat="1">
      <c r="A830" s="17" t="s">
        <v>41</v>
      </c>
      <c r="B830" s="20">
        <v>18</v>
      </c>
      <c r="C830" s="21">
        <v>7</v>
      </c>
      <c r="D830" s="21">
        <v>5</v>
      </c>
      <c r="E830" s="22" t="s">
        <v>691</v>
      </c>
      <c r="F830" s="20">
        <v>620</v>
      </c>
      <c r="G830" s="23">
        <v>50</v>
      </c>
      <c r="H830" s="23">
        <v>50</v>
      </c>
      <c r="I830" s="60"/>
      <c r="J830" s="48"/>
    </row>
    <row r="831" spans="1:10" s="9" customFormat="1">
      <c r="A831" s="17" t="s">
        <v>47</v>
      </c>
      <c r="B831" s="20">
        <v>18</v>
      </c>
      <c r="C831" s="21">
        <v>7</v>
      </c>
      <c r="D831" s="21">
        <v>5</v>
      </c>
      <c r="E831" s="22" t="s">
        <v>206</v>
      </c>
      <c r="F831" s="20" t="s">
        <v>584</v>
      </c>
      <c r="G831" s="23">
        <f>G832</f>
        <v>389</v>
      </c>
      <c r="H831" s="23">
        <f>H832</f>
        <v>389</v>
      </c>
      <c r="I831" s="60"/>
      <c r="J831" s="48"/>
    </row>
    <row r="832" spans="1:10" s="2" customFormat="1" ht="13.95" customHeight="1">
      <c r="A832" s="17" t="s">
        <v>46</v>
      </c>
      <c r="B832" s="20">
        <v>18</v>
      </c>
      <c r="C832" s="21">
        <v>7</v>
      </c>
      <c r="D832" s="21">
        <v>5</v>
      </c>
      <c r="E832" s="22" t="s">
        <v>207</v>
      </c>
      <c r="F832" s="20" t="s">
        <v>584</v>
      </c>
      <c r="G832" s="23">
        <f t="shared" ref="G832:H835" si="70">G833</f>
        <v>389</v>
      </c>
      <c r="H832" s="23">
        <f t="shared" si="70"/>
        <v>389</v>
      </c>
      <c r="I832" s="60"/>
      <c r="J832" s="48"/>
    </row>
    <row r="833" spans="1:10" s="2" customFormat="1">
      <c r="A833" s="17" t="s">
        <v>437</v>
      </c>
      <c r="B833" s="20">
        <v>18</v>
      </c>
      <c r="C833" s="21">
        <v>7</v>
      </c>
      <c r="D833" s="21">
        <v>5</v>
      </c>
      <c r="E833" s="22" t="s">
        <v>438</v>
      </c>
      <c r="F833" s="20" t="s">
        <v>584</v>
      </c>
      <c r="G833" s="23">
        <f t="shared" si="70"/>
        <v>389</v>
      </c>
      <c r="H833" s="23">
        <f t="shared" si="70"/>
        <v>389</v>
      </c>
      <c r="I833" s="60"/>
      <c r="J833" s="48"/>
    </row>
    <row r="834" spans="1:10" s="9" customFormat="1">
      <c r="A834" s="41" t="s">
        <v>439</v>
      </c>
      <c r="B834" s="42">
        <v>18</v>
      </c>
      <c r="C834" s="43">
        <v>7</v>
      </c>
      <c r="D834" s="43">
        <v>5</v>
      </c>
      <c r="E834" s="44" t="s">
        <v>440</v>
      </c>
      <c r="F834" s="42" t="s">
        <v>584</v>
      </c>
      <c r="G834" s="45">
        <f t="shared" si="70"/>
        <v>389</v>
      </c>
      <c r="H834" s="45">
        <f t="shared" si="70"/>
        <v>389</v>
      </c>
      <c r="I834" s="61"/>
      <c r="J834" s="46"/>
    </row>
    <row r="835" spans="1:10" s="2" customFormat="1">
      <c r="A835" s="17" t="s">
        <v>524</v>
      </c>
      <c r="B835" s="20">
        <v>18</v>
      </c>
      <c r="C835" s="21">
        <v>7</v>
      </c>
      <c r="D835" s="21">
        <v>5</v>
      </c>
      <c r="E835" s="22" t="s">
        <v>440</v>
      </c>
      <c r="F835" s="20" t="s">
        <v>20</v>
      </c>
      <c r="G835" s="23">
        <f t="shared" si="70"/>
        <v>389</v>
      </c>
      <c r="H835" s="23">
        <f t="shared" si="70"/>
        <v>389</v>
      </c>
      <c r="I835" s="60"/>
      <c r="J835" s="48"/>
    </row>
    <row r="836" spans="1:10" s="2" customFormat="1">
      <c r="A836" s="17" t="s">
        <v>36</v>
      </c>
      <c r="B836" s="20">
        <v>18</v>
      </c>
      <c r="C836" s="21">
        <v>7</v>
      </c>
      <c r="D836" s="21">
        <v>5</v>
      </c>
      <c r="E836" s="22" t="s">
        <v>440</v>
      </c>
      <c r="F836" s="20" t="s">
        <v>19</v>
      </c>
      <c r="G836" s="23">
        <v>389</v>
      </c>
      <c r="H836" s="23">
        <v>389</v>
      </c>
      <c r="I836" s="60"/>
      <c r="J836" s="48"/>
    </row>
    <row r="837" spans="1:10" s="2" customFormat="1">
      <c r="A837" s="36" t="s">
        <v>45</v>
      </c>
      <c r="B837" s="37">
        <v>18</v>
      </c>
      <c r="C837" s="38">
        <v>7</v>
      </c>
      <c r="D837" s="38">
        <v>7</v>
      </c>
      <c r="E837" s="39" t="s">
        <v>584</v>
      </c>
      <c r="F837" s="37" t="s">
        <v>584</v>
      </c>
      <c r="G837" s="40">
        <f>G838+G844+G857</f>
        <v>8196.6</v>
      </c>
      <c r="H837" s="40">
        <f>H838+H844+H857</f>
        <v>8196.6</v>
      </c>
      <c r="I837" s="60"/>
      <c r="J837" s="48"/>
    </row>
    <row r="838" spans="1:10" s="2" customFormat="1" ht="18.75" customHeight="1">
      <c r="A838" s="17" t="s">
        <v>44</v>
      </c>
      <c r="B838" s="20">
        <v>18</v>
      </c>
      <c r="C838" s="21">
        <v>7</v>
      </c>
      <c r="D838" s="21">
        <v>7</v>
      </c>
      <c r="E838" s="22" t="s">
        <v>191</v>
      </c>
      <c r="F838" s="20" t="s">
        <v>584</v>
      </c>
      <c r="G838" s="23">
        <f t="shared" ref="G838:H842" si="71">G839</f>
        <v>50</v>
      </c>
      <c r="H838" s="23">
        <f t="shared" si="71"/>
        <v>50</v>
      </c>
      <c r="I838" s="60"/>
      <c r="J838" s="48"/>
    </row>
    <row r="839" spans="1:10" s="2" customFormat="1">
      <c r="A839" s="17" t="s">
        <v>65</v>
      </c>
      <c r="B839" s="20">
        <v>18</v>
      </c>
      <c r="C839" s="21">
        <v>7</v>
      </c>
      <c r="D839" s="21">
        <v>7</v>
      </c>
      <c r="E839" s="22" t="s">
        <v>192</v>
      </c>
      <c r="F839" s="20" t="s">
        <v>584</v>
      </c>
      <c r="G839" s="23">
        <f t="shared" si="71"/>
        <v>50</v>
      </c>
      <c r="H839" s="23">
        <f t="shared" si="71"/>
        <v>50</v>
      </c>
      <c r="I839" s="60"/>
      <c r="J839" s="48"/>
    </row>
    <row r="840" spans="1:10" s="2" customFormat="1">
      <c r="A840" s="17" t="s">
        <v>396</v>
      </c>
      <c r="B840" s="20">
        <v>18</v>
      </c>
      <c r="C840" s="21">
        <v>7</v>
      </c>
      <c r="D840" s="21">
        <v>7</v>
      </c>
      <c r="E840" s="22" t="s">
        <v>397</v>
      </c>
      <c r="F840" s="20" t="s">
        <v>584</v>
      </c>
      <c r="G840" s="23">
        <f t="shared" si="71"/>
        <v>50</v>
      </c>
      <c r="H840" s="23">
        <f t="shared" si="71"/>
        <v>50</v>
      </c>
      <c r="I840" s="60"/>
      <c r="J840" s="48"/>
    </row>
    <row r="841" spans="1:10" s="9" customFormat="1">
      <c r="A841" s="41" t="s">
        <v>100</v>
      </c>
      <c r="B841" s="42">
        <v>18</v>
      </c>
      <c r="C841" s="43">
        <v>7</v>
      </c>
      <c r="D841" s="43">
        <v>7</v>
      </c>
      <c r="E841" s="44" t="s">
        <v>398</v>
      </c>
      <c r="F841" s="42" t="s">
        <v>584</v>
      </c>
      <c r="G841" s="45">
        <f t="shared" si="71"/>
        <v>50</v>
      </c>
      <c r="H841" s="45">
        <f t="shared" si="71"/>
        <v>50</v>
      </c>
      <c r="I841" s="61"/>
      <c r="J841" s="46"/>
    </row>
    <row r="842" spans="1:10" s="9" customFormat="1">
      <c r="A842" s="17" t="s">
        <v>27</v>
      </c>
      <c r="B842" s="20">
        <v>18</v>
      </c>
      <c r="C842" s="21">
        <v>7</v>
      </c>
      <c r="D842" s="21">
        <v>7</v>
      </c>
      <c r="E842" s="22" t="s">
        <v>398</v>
      </c>
      <c r="F842" s="20">
        <v>600</v>
      </c>
      <c r="G842" s="23">
        <f t="shared" si="71"/>
        <v>50</v>
      </c>
      <c r="H842" s="23">
        <f t="shared" si="71"/>
        <v>50</v>
      </c>
      <c r="I842" s="60"/>
      <c r="J842" s="48"/>
    </row>
    <row r="843" spans="1:10" s="2" customFormat="1">
      <c r="A843" s="17" t="s">
        <v>41</v>
      </c>
      <c r="B843" s="20">
        <v>18</v>
      </c>
      <c r="C843" s="21">
        <v>7</v>
      </c>
      <c r="D843" s="21">
        <v>7</v>
      </c>
      <c r="E843" s="22" t="s">
        <v>398</v>
      </c>
      <c r="F843" s="20">
        <v>620</v>
      </c>
      <c r="G843" s="23">
        <v>50</v>
      </c>
      <c r="H843" s="23">
        <v>50</v>
      </c>
      <c r="I843" s="60"/>
      <c r="J843" s="48"/>
    </row>
    <row r="844" spans="1:10" s="2" customFormat="1">
      <c r="A844" s="17" t="s">
        <v>47</v>
      </c>
      <c r="B844" s="20">
        <v>18</v>
      </c>
      <c r="C844" s="346">
        <v>7</v>
      </c>
      <c r="D844" s="346">
        <v>7</v>
      </c>
      <c r="E844" s="345" t="s">
        <v>206</v>
      </c>
      <c r="F844" s="347"/>
      <c r="G844" s="288">
        <f>G845</f>
        <v>8076.6</v>
      </c>
      <c r="H844" s="288">
        <f>H845</f>
        <v>8076.6</v>
      </c>
      <c r="I844" s="60"/>
      <c r="J844" s="48"/>
    </row>
    <row r="845" spans="1:10" s="2" customFormat="1">
      <c r="A845" s="266" t="s">
        <v>987</v>
      </c>
      <c r="B845" s="20">
        <v>18</v>
      </c>
      <c r="C845" s="346">
        <v>7</v>
      </c>
      <c r="D845" s="346">
        <v>7</v>
      </c>
      <c r="E845" s="345" t="s">
        <v>989</v>
      </c>
      <c r="F845" s="347"/>
      <c r="G845" s="288">
        <f>G846+G853</f>
        <v>8076.6</v>
      </c>
      <c r="H845" s="288">
        <f>H846+H853</f>
        <v>8076.6</v>
      </c>
      <c r="I845" s="60"/>
      <c r="J845" s="48"/>
    </row>
    <row r="846" spans="1:10" s="2" customFormat="1" ht="26.4">
      <c r="A846" s="266" t="s">
        <v>988</v>
      </c>
      <c r="B846" s="20">
        <v>18</v>
      </c>
      <c r="C846" s="346">
        <v>7</v>
      </c>
      <c r="D846" s="346">
        <v>7</v>
      </c>
      <c r="E846" s="345" t="s">
        <v>990</v>
      </c>
      <c r="F846" s="347"/>
      <c r="G846" s="288">
        <f>G847+G850</f>
        <v>7392.6</v>
      </c>
      <c r="H846" s="288">
        <f>H847+H850</f>
        <v>7392.6</v>
      </c>
      <c r="I846" s="60"/>
      <c r="J846" s="48"/>
    </row>
    <row r="847" spans="1:10" s="9" customFormat="1">
      <c r="A847" s="41" t="s">
        <v>502</v>
      </c>
      <c r="B847" s="42">
        <v>18</v>
      </c>
      <c r="C847" s="348">
        <v>7</v>
      </c>
      <c r="D847" s="348">
        <v>7</v>
      </c>
      <c r="E847" s="349" t="s">
        <v>991</v>
      </c>
      <c r="F847" s="350"/>
      <c r="G847" s="298">
        <f>G848</f>
        <v>4974.8</v>
      </c>
      <c r="H847" s="298">
        <f>H848</f>
        <v>4974.8</v>
      </c>
      <c r="I847" s="61"/>
      <c r="J847" s="46"/>
    </row>
    <row r="848" spans="1:10" s="2" customFormat="1">
      <c r="A848" s="17" t="s">
        <v>27</v>
      </c>
      <c r="B848" s="20">
        <v>18</v>
      </c>
      <c r="C848" s="346">
        <v>7</v>
      </c>
      <c r="D848" s="346">
        <v>7</v>
      </c>
      <c r="E848" s="345" t="s">
        <v>991</v>
      </c>
      <c r="F848" s="347">
        <v>600</v>
      </c>
      <c r="G848" s="288">
        <f>G849</f>
        <v>4974.8</v>
      </c>
      <c r="H848" s="288">
        <f>H849</f>
        <v>4974.8</v>
      </c>
      <c r="I848" s="60"/>
      <c r="J848" s="48"/>
    </row>
    <row r="849" spans="1:10" s="2" customFormat="1">
      <c r="A849" s="17" t="s">
        <v>41</v>
      </c>
      <c r="B849" s="20">
        <v>18</v>
      </c>
      <c r="C849" s="346">
        <v>7</v>
      </c>
      <c r="D849" s="346">
        <v>7</v>
      </c>
      <c r="E849" s="345" t="s">
        <v>991</v>
      </c>
      <c r="F849" s="347">
        <v>620</v>
      </c>
      <c r="G849" s="288">
        <v>4974.8</v>
      </c>
      <c r="H849" s="290">
        <v>4974.8</v>
      </c>
      <c r="I849" s="60"/>
      <c r="J849" s="48"/>
    </row>
    <row r="850" spans="1:10" s="9" customFormat="1">
      <c r="A850" s="41" t="s">
        <v>35</v>
      </c>
      <c r="B850" s="42">
        <v>18</v>
      </c>
      <c r="C850" s="348">
        <v>7</v>
      </c>
      <c r="D850" s="348">
        <v>7</v>
      </c>
      <c r="E850" s="349" t="s">
        <v>992</v>
      </c>
      <c r="F850" s="350"/>
      <c r="G850" s="298">
        <f>G851</f>
        <v>2417.8000000000002</v>
      </c>
      <c r="H850" s="298">
        <f>H851</f>
        <v>2417.8000000000002</v>
      </c>
      <c r="I850" s="61"/>
      <c r="J850" s="46"/>
    </row>
    <row r="851" spans="1:10" s="2" customFormat="1">
      <c r="A851" s="17" t="s">
        <v>27</v>
      </c>
      <c r="B851" s="20">
        <v>18</v>
      </c>
      <c r="C851" s="346">
        <v>7</v>
      </c>
      <c r="D851" s="346">
        <v>7</v>
      </c>
      <c r="E851" s="345" t="s">
        <v>992</v>
      </c>
      <c r="F851" s="347">
        <v>600</v>
      </c>
      <c r="G851" s="288">
        <f>G852</f>
        <v>2417.8000000000002</v>
      </c>
      <c r="H851" s="288">
        <f>H852</f>
        <v>2417.8000000000002</v>
      </c>
      <c r="I851" s="60"/>
      <c r="J851" s="48"/>
    </row>
    <row r="852" spans="1:10" s="2" customFormat="1">
      <c r="A852" s="17" t="s">
        <v>41</v>
      </c>
      <c r="B852" s="20">
        <v>18</v>
      </c>
      <c r="C852" s="346">
        <v>7</v>
      </c>
      <c r="D852" s="346">
        <v>7</v>
      </c>
      <c r="E852" s="345" t="s">
        <v>992</v>
      </c>
      <c r="F852" s="347">
        <v>620</v>
      </c>
      <c r="G852" s="288">
        <v>2417.8000000000002</v>
      </c>
      <c r="H852" s="290">
        <v>2417.8000000000002</v>
      </c>
      <c r="I852" s="60"/>
      <c r="J852" s="48"/>
    </row>
    <row r="853" spans="1:10" s="2" customFormat="1" ht="79.2">
      <c r="A853" s="17" t="s">
        <v>995</v>
      </c>
      <c r="B853" s="20">
        <v>18</v>
      </c>
      <c r="C853" s="346">
        <v>7</v>
      </c>
      <c r="D853" s="346">
        <v>7</v>
      </c>
      <c r="E853" s="345" t="s">
        <v>993</v>
      </c>
      <c r="F853" s="347"/>
      <c r="G853" s="288">
        <f t="shared" ref="G853:H855" si="72">G854</f>
        <v>684</v>
      </c>
      <c r="H853" s="288">
        <f t="shared" si="72"/>
        <v>684</v>
      </c>
      <c r="I853" s="60"/>
      <c r="J853" s="48"/>
    </row>
    <row r="854" spans="1:10" s="9" customFormat="1">
      <c r="A854" s="41" t="s">
        <v>56</v>
      </c>
      <c r="B854" s="42">
        <v>18</v>
      </c>
      <c r="C854" s="348">
        <v>7</v>
      </c>
      <c r="D854" s="348">
        <v>7</v>
      </c>
      <c r="E854" s="349" t="s">
        <v>994</v>
      </c>
      <c r="F854" s="350"/>
      <c r="G854" s="298">
        <f t="shared" si="72"/>
        <v>684</v>
      </c>
      <c r="H854" s="298">
        <f t="shared" si="72"/>
        <v>684</v>
      </c>
      <c r="I854" s="61"/>
      <c r="J854" s="46"/>
    </row>
    <row r="855" spans="1:10" s="2" customFormat="1">
      <c r="A855" s="17" t="s">
        <v>27</v>
      </c>
      <c r="B855" s="20">
        <v>18</v>
      </c>
      <c r="C855" s="346">
        <v>7</v>
      </c>
      <c r="D855" s="346">
        <v>7</v>
      </c>
      <c r="E855" s="345" t="s">
        <v>994</v>
      </c>
      <c r="F855" s="347">
        <v>600</v>
      </c>
      <c r="G855" s="288">
        <f t="shared" si="72"/>
        <v>684</v>
      </c>
      <c r="H855" s="288">
        <f t="shared" si="72"/>
        <v>684</v>
      </c>
      <c r="I855" s="60"/>
      <c r="J855" s="48"/>
    </row>
    <row r="856" spans="1:10" s="2" customFormat="1">
      <c r="A856" s="17" t="s">
        <v>41</v>
      </c>
      <c r="B856" s="20">
        <v>18</v>
      </c>
      <c r="C856" s="346">
        <v>7</v>
      </c>
      <c r="D856" s="346">
        <v>7</v>
      </c>
      <c r="E856" s="345" t="s">
        <v>994</v>
      </c>
      <c r="F856" s="347">
        <v>620</v>
      </c>
      <c r="G856" s="288">
        <v>684</v>
      </c>
      <c r="H856" s="290">
        <v>684</v>
      </c>
      <c r="I856" s="60"/>
      <c r="J856" s="48"/>
    </row>
    <row r="857" spans="1:10" s="2" customFormat="1">
      <c r="A857" s="17" t="s">
        <v>58</v>
      </c>
      <c r="B857" s="20">
        <v>18</v>
      </c>
      <c r="C857" s="21">
        <v>7</v>
      </c>
      <c r="D857" s="21">
        <v>7</v>
      </c>
      <c r="E857" s="22" t="s">
        <v>229</v>
      </c>
      <c r="F857" s="20" t="s">
        <v>584</v>
      </c>
      <c r="G857" s="23">
        <f>G858+G863</f>
        <v>70</v>
      </c>
      <c r="H857" s="23">
        <f>H858+H863</f>
        <v>70</v>
      </c>
      <c r="I857" s="60"/>
      <c r="J857" s="48"/>
    </row>
    <row r="858" spans="1:10" s="2" customFormat="1">
      <c r="A858" s="17" t="s">
        <v>57</v>
      </c>
      <c r="B858" s="20">
        <v>18</v>
      </c>
      <c r="C858" s="21">
        <v>7</v>
      </c>
      <c r="D858" s="21">
        <v>7</v>
      </c>
      <c r="E858" s="22" t="s">
        <v>294</v>
      </c>
      <c r="F858" s="20" t="s">
        <v>584</v>
      </c>
      <c r="G858" s="23">
        <f t="shared" ref="G858:H861" si="73">G859</f>
        <v>20</v>
      </c>
      <c r="H858" s="23">
        <f t="shared" si="73"/>
        <v>20</v>
      </c>
      <c r="I858" s="60"/>
      <c r="J858" s="48"/>
    </row>
    <row r="859" spans="1:10" s="2" customFormat="1">
      <c r="A859" s="17" t="s">
        <v>426</v>
      </c>
      <c r="B859" s="20">
        <v>18</v>
      </c>
      <c r="C859" s="21">
        <v>7</v>
      </c>
      <c r="D859" s="21">
        <v>7</v>
      </c>
      <c r="E859" s="22" t="s">
        <v>427</v>
      </c>
      <c r="F859" s="20" t="s">
        <v>584</v>
      </c>
      <c r="G859" s="23">
        <f t="shared" si="73"/>
        <v>20</v>
      </c>
      <c r="H859" s="23">
        <f t="shared" si="73"/>
        <v>20</v>
      </c>
      <c r="I859" s="60"/>
      <c r="J859" s="48"/>
    </row>
    <row r="860" spans="1:10" s="9" customFormat="1">
      <c r="A860" s="91" t="s">
        <v>705</v>
      </c>
      <c r="B860" s="42">
        <v>18</v>
      </c>
      <c r="C860" s="43">
        <v>7</v>
      </c>
      <c r="D860" s="43">
        <v>7</v>
      </c>
      <c r="E860" s="44" t="s">
        <v>704</v>
      </c>
      <c r="F860" s="42" t="s">
        <v>584</v>
      </c>
      <c r="G860" s="45">
        <f t="shared" si="73"/>
        <v>20</v>
      </c>
      <c r="H860" s="45">
        <f t="shared" si="73"/>
        <v>20</v>
      </c>
      <c r="I860" s="61"/>
      <c r="J860" s="46"/>
    </row>
    <row r="861" spans="1:10" s="2" customFormat="1">
      <c r="A861" s="17" t="s">
        <v>27</v>
      </c>
      <c r="B861" s="20">
        <v>18</v>
      </c>
      <c r="C861" s="21">
        <v>7</v>
      </c>
      <c r="D861" s="21">
        <v>7</v>
      </c>
      <c r="E861" s="22" t="s">
        <v>704</v>
      </c>
      <c r="F861" s="20">
        <v>600</v>
      </c>
      <c r="G861" s="23">
        <f t="shared" si="73"/>
        <v>20</v>
      </c>
      <c r="H861" s="23">
        <f t="shared" si="73"/>
        <v>20</v>
      </c>
      <c r="I861" s="60"/>
      <c r="J861" s="48"/>
    </row>
    <row r="862" spans="1:10" s="9" customFormat="1">
      <c r="A862" s="17" t="s">
        <v>41</v>
      </c>
      <c r="B862" s="20">
        <v>18</v>
      </c>
      <c r="C862" s="21">
        <v>7</v>
      </c>
      <c r="D862" s="21">
        <v>7</v>
      </c>
      <c r="E862" s="22" t="s">
        <v>704</v>
      </c>
      <c r="F862" s="20">
        <v>620</v>
      </c>
      <c r="G862" s="23">
        <v>20</v>
      </c>
      <c r="H862" s="23">
        <v>20</v>
      </c>
      <c r="I862" s="60"/>
      <c r="J862" s="48"/>
    </row>
    <row r="863" spans="1:10" s="9" customFormat="1">
      <c r="A863" s="54" t="s">
        <v>52</v>
      </c>
      <c r="B863" s="20">
        <v>18</v>
      </c>
      <c r="C863" s="21">
        <v>7</v>
      </c>
      <c r="D863" s="21">
        <v>7</v>
      </c>
      <c r="E863" s="22" t="s">
        <v>464</v>
      </c>
      <c r="F863" s="20"/>
      <c r="G863" s="23">
        <f>G864</f>
        <v>50</v>
      </c>
      <c r="H863" s="23">
        <f>H864</f>
        <v>50</v>
      </c>
      <c r="I863" s="60"/>
      <c r="J863" s="48"/>
    </row>
    <row r="864" spans="1:10" s="9" customFormat="1" ht="26.4">
      <c r="A864" s="90" t="s">
        <v>707</v>
      </c>
      <c r="B864" s="20">
        <v>18</v>
      </c>
      <c r="C864" s="21">
        <v>7</v>
      </c>
      <c r="D864" s="21">
        <v>7</v>
      </c>
      <c r="E864" s="22" t="s">
        <v>466</v>
      </c>
      <c r="F864" s="20"/>
      <c r="G864" s="23">
        <f>G865+G868</f>
        <v>50</v>
      </c>
      <c r="H864" s="23">
        <f>H865+H868</f>
        <v>50</v>
      </c>
      <c r="I864" s="60"/>
      <c r="J864" s="48"/>
    </row>
    <row r="865" spans="1:10" s="9" customFormat="1">
      <c r="A865" s="93" t="s">
        <v>56</v>
      </c>
      <c r="B865" s="42">
        <v>18</v>
      </c>
      <c r="C865" s="43">
        <v>7</v>
      </c>
      <c r="D865" s="43">
        <v>7</v>
      </c>
      <c r="E865" s="44" t="s">
        <v>493</v>
      </c>
      <c r="F865" s="42"/>
      <c r="G865" s="45">
        <f>G866</f>
        <v>30</v>
      </c>
      <c r="H865" s="45">
        <f>H866</f>
        <v>30</v>
      </c>
      <c r="I865" s="61"/>
      <c r="J865" s="46"/>
    </row>
    <row r="866" spans="1:10" s="9" customFormat="1">
      <c r="A866" s="17" t="s">
        <v>27</v>
      </c>
      <c r="B866" s="20">
        <v>18</v>
      </c>
      <c r="C866" s="21">
        <v>7</v>
      </c>
      <c r="D866" s="21">
        <v>7</v>
      </c>
      <c r="E866" s="22" t="s">
        <v>493</v>
      </c>
      <c r="F866" s="20">
        <v>600</v>
      </c>
      <c r="G866" s="23">
        <f>G867</f>
        <v>30</v>
      </c>
      <c r="H866" s="23">
        <f>H867</f>
        <v>30</v>
      </c>
      <c r="I866" s="60"/>
      <c r="J866" s="48"/>
    </row>
    <row r="867" spans="1:10" s="9" customFormat="1">
      <c r="A867" s="17" t="s">
        <v>41</v>
      </c>
      <c r="B867" s="20">
        <v>18</v>
      </c>
      <c r="C867" s="21">
        <v>7</v>
      </c>
      <c r="D867" s="21">
        <v>7</v>
      </c>
      <c r="E867" s="22" t="s">
        <v>493</v>
      </c>
      <c r="F867" s="20">
        <v>620</v>
      </c>
      <c r="G867" s="23">
        <v>30</v>
      </c>
      <c r="H867" s="23">
        <v>30</v>
      </c>
      <c r="I867" s="60"/>
      <c r="J867" s="48"/>
    </row>
    <row r="868" spans="1:10" s="9" customFormat="1">
      <c r="A868" s="91" t="s">
        <v>162</v>
      </c>
      <c r="B868" s="42">
        <v>18</v>
      </c>
      <c r="C868" s="43">
        <v>7</v>
      </c>
      <c r="D868" s="43">
        <v>7</v>
      </c>
      <c r="E868" s="44" t="s">
        <v>706</v>
      </c>
      <c r="F868" s="42"/>
      <c r="G868" s="45">
        <f>G869</f>
        <v>20</v>
      </c>
      <c r="H868" s="45">
        <f>H869</f>
        <v>20</v>
      </c>
      <c r="I868" s="61"/>
      <c r="J868" s="46"/>
    </row>
    <row r="869" spans="1:10" s="9" customFormat="1">
      <c r="A869" s="17" t="s">
        <v>27</v>
      </c>
      <c r="B869" s="20">
        <v>18</v>
      </c>
      <c r="C869" s="21">
        <v>7</v>
      </c>
      <c r="D869" s="21">
        <v>7</v>
      </c>
      <c r="E869" s="22" t="s">
        <v>706</v>
      </c>
      <c r="F869" s="20">
        <v>600</v>
      </c>
      <c r="G869" s="23">
        <f>G870</f>
        <v>20</v>
      </c>
      <c r="H869" s="23">
        <f>H870</f>
        <v>20</v>
      </c>
      <c r="I869" s="60"/>
      <c r="J869" s="48"/>
    </row>
    <row r="870" spans="1:10" s="9" customFormat="1">
      <c r="A870" s="17" t="s">
        <v>41</v>
      </c>
      <c r="B870" s="20">
        <v>18</v>
      </c>
      <c r="C870" s="21">
        <v>7</v>
      </c>
      <c r="D870" s="21">
        <v>7</v>
      </c>
      <c r="E870" s="22" t="s">
        <v>706</v>
      </c>
      <c r="F870" s="20">
        <v>620</v>
      </c>
      <c r="G870" s="23">
        <v>20</v>
      </c>
      <c r="H870" s="23">
        <v>20</v>
      </c>
      <c r="I870" s="60"/>
      <c r="J870" s="48"/>
    </row>
    <row r="871" spans="1:10" s="2" customFormat="1">
      <c r="A871" s="31" t="s">
        <v>98</v>
      </c>
      <c r="B871" s="32">
        <v>18</v>
      </c>
      <c r="C871" s="33">
        <v>8</v>
      </c>
      <c r="D871" s="33">
        <v>0</v>
      </c>
      <c r="E871" s="34" t="s">
        <v>584</v>
      </c>
      <c r="F871" s="32" t="s">
        <v>584</v>
      </c>
      <c r="G871" s="35">
        <f>G872+G930</f>
        <v>76297.900000000009</v>
      </c>
      <c r="H871" s="35">
        <f>H872+H930</f>
        <v>77297.900000000009</v>
      </c>
      <c r="I871" s="60"/>
      <c r="J871" s="48"/>
    </row>
    <row r="872" spans="1:10" s="2" customFormat="1">
      <c r="A872" s="36" t="s">
        <v>99</v>
      </c>
      <c r="B872" s="37">
        <v>18</v>
      </c>
      <c r="C872" s="38">
        <v>8</v>
      </c>
      <c r="D872" s="38">
        <v>1</v>
      </c>
      <c r="E872" s="39" t="s">
        <v>584</v>
      </c>
      <c r="F872" s="37" t="s">
        <v>584</v>
      </c>
      <c r="G872" s="40">
        <f>G873+G882+G924</f>
        <v>71317.600000000006</v>
      </c>
      <c r="H872" s="40">
        <f>H873+H882+H924</f>
        <v>72317.600000000006</v>
      </c>
      <c r="I872" s="60"/>
      <c r="J872" s="48"/>
    </row>
    <row r="873" spans="1:10" s="9" customFormat="1" ht="17.25" customHeight="1">
      <c r="A873" s="17" t="s">
        <v>44</v>
      </c>
      <c r="B873" s="20">
        <v>18</v>
      </c>
      <c r="C873" s="21">
        <v>8</v>
      </c>
      <c r="D873" s="21">
        <v>1</v>
      </c>
      <c r="E873" s="22" t="s">
        <v>191</v>
      </c>
      <c r="F873" s="20" t="s">
        <v>584</v>
      </c>
      <c r="G873" s="23">
        <f>G874</f>
        <v>60</v>
      </c>
      <c r="H873" s="23">
        <f>H874</f>
        <v>60</v>
      </c>
      <c r="I873" s="60"/>
      <c r="J873" s="48"/>
    </row>
    <row r="874" spans="1:10" s="9" customFormat="1">
      <c r="A874" s="17" t="s">
        <v>65</v>
      </c>
      <c r="B874" s="20">
        <v>18</v>
      </c>
      <c r="C874" s="21">
        <v>8</v>
      </c>
      <c r="D874" s="21">
        <v>1</v>
      </c>
      <c r="E874" s="22" t="s">
        <v>192</v>
      </c>
      <c r="F874" s="20" t="s">
        <v>584</v>
      </c>
      <c r="G874" s="23">
        <f>G875</f>
        <v>60</v>
      </c>
      <c r="H874" s="23">
        <f>H875</f>
        <v>60</v>
      </c>
      <c r="I874" s="60"/>
      <c r="J874" s="48"/>
    </row>
    <row r="875" spans="1:10" s="2" customFormat="1">
      <c r="A875" s="17" t="s">
        <v>396</v>
      </c>
      <c r="B875" s="20">
        <v>18</v>
      </c>
      <c r="C875" s="21">
        <v>8</v>
      </c>
      <c r="D875" s="21">
        <v>1</v>
      </c>
      <c r="E875" s="22" t="s">
        <v>397</v>
      </c>
      <c r="F875" s="20" t="s">
        <v>584</v>
      </c>
      <c r="G875" s="23">
        <f>G876+G879</f>
        <v>60</v>
      </c>
      <c r="H875" s="23">
        <f>H876+H879</f>
        <v>60</v>
      </c>
      <c r="I875" s="60"/>
      <c r="J875" s="48"/>
    </row>
    <row r="876" spans="1:10" s="9" customFormat="1">
      <c r="A876" s="41" t="s">
        <v>100</v>
      </c>
      <c r="B876" s="42">
        <v>18</v>
      </c>
      <c r="C876" s="43">
        <v>8</v>
      </c>
      <c r="D876" s="43">
        <v>1</v>
      </c>
      <c r="E876" s="44" t="s">
        <v>398</v>
      </c>
      <c r="F876" s="42" t="s">
        <v>584</v>
      </c>
      <c r="G876" s="45">
        <f>G877</f>
        <v>10</v>
      </c>
      <c r="H876" s="45">
        <f>H877</f>
        <v>10</v>
      </c>
      <c r="I876" s="61"/>
      <c r="J876" s="46"/>
    </row>
    <row r="877" spans="1:10" s="2" customFormat="1">
      <c r="A877" s="17" t="s">
        <v>27</v>
      </c>
      <c r="B877" s="20">
        <v>18</v>
      </c>
      <c r="C877" s="21">
        <v>8</v>
      </c>
      <c r="D877" s="21">
        <v>1</v>
      </c>
      <c r="E877" s="22" t="s">
        <v>398</v>
      </c>
      <c r="F877" s="20" t="s">
        <v>5</v>
      </c>
      <c r="G877" s="23">
        <f>G878</f>
        <v>10</v>
      </c>
      <c r="H877" s="23">
        <f>H878</f>
        <v>10</v>
      </c>
      <c r="I877" s="60"/>
      <c r="J877" s="48"/>
    </row>
    <row r="878" spans="1:10" s="9" customFormat="1">
      <c r="A878" s="17" t="s">
        <v>26</v>
      </c>
      <c r="B878" s="20">
        <v>18</v>
      </c>
      <c r="C878" s="21">
        <v>8</v>
      </c>
      <c r="D878" s="21">
        <v>1</v>
      </c>
      <c r="E878" s="22" t="s">
        <v>398</v>
      </c>
      <c r="F878" s="20" t="s">
        <v>6</v>
      </c>
      <c r="G878" s="23">
        <v>10</v>
      </c>
      <c r="H878" s="23">
        <v>10</v>
      </c>
      <c r="I878" s="60"/>
      <c r="J878" s="48"/>
    </row>
    <row r="879" spans="1:10" s="9" customFormat="1">
      <c r="A879" s="41" t="s">
        <v>396</v>
      </c>
      <c r="B879" s="42">
        <v>18</v>
      </c>
      <c r="C879" s="43">
        <v>8</v>
      </c>
      <c r="D879" s="43">
        <v>1</v>
      </c>
      <c r="E879" s="44" t="s">
        <v>451</v>
      </c>
      <c r="F879" s="42" t="s">
        <v>584</v>
      </c>
      <c r="G879" s="45">
        <f>G880</f>
        <v>50</v>
      </c>
      <c r="H879" s="45">
        <f>H880</f>
        <v>50</v>
      </c>
      <c r="I879" s="61"/>
      <c r="J879" s="46"/>
    </row>
    <row r="880" spans="1:10" s="2" customFormat="1">
      <c r="A880" s="17" t="s">
        <v>27</v>
      </c>
      <c r="B880" s="20">
        <v>18</v>
      </c>
      <c r="C880" s="21">
        <v>8</v>
      </c>
      <c r="D880" s="21">
        <v>1</v>
      </c>
      <c r="E880" s="22" t="s">
        <v>451</v>
      </c>
      <c r="F880" s="20" t="s">
        <v>5</v>
      </c>
      <c r="G880" s="23">
        <f>G881</f>
        <v>50</v>
      </c>
      <c r="H880" s="23">
        <f>H881</f>
        <v>50</v>
      </c>
      <c r="I880" s="60"/>
      <c r="J880" s="48"/>
    </row>
    <row r="881" spans="1:10" s="2" customFormat="1">
      <c r="A881" s="17" t="s">
        <v>26</v>
      </c>
      <c r="B881" s="20">
        <v>18</v>
      </c>
      <c r="C881" s="21">
        <v>8</v>
      </c>
      <c r="D881" s="21">
        <v>1</v>
      </c>
      <c r="E881" s="22" t="s">
        <v>451</v>
      </c>
      <c r="F881" s="20" t="s">
        <v>6</v>
      </c>
      <c r="G881" s="23">
        <v>50</v>
      </c>
      <c r="H881" s="23">
        <v>50</v>
      </c>
      <c r="I881" s="60"/>
      <c r="J881" s="48"/>
    </row>
    <row r="882" spans="1:10" s="9" customFormat="1">
      <c r="A882" s="17" t="s">
        <v>94</v>
      </c>
      <c r="B882" s="20">
        <v>18</v>
      </c>
      <c r="C882" s="21">
        <v>8</v>
      </c>
      <c r="D882" s="21">
        <v>1</v>
      </c>
      <c r="E882" s="22" t="s">
        <v>400</v>
      </c>
      <c r="F882" s="20" t="s">
        <v>584</v>
      </c>
      <c r="G882" s="23">
        <f>G883+G891+G901+G910</f>
        <v>70957.600000000006</v>
      </c>
      <c r="H882" s="23">
        <f>H883+H891+H901+H910</f>
        <v>71957.600000000006</v>
      </c>
      <c r="I882" s="60"/>
      <c r="J882" s="48"/>
    </row>
    <row r="883" spans="1:10" s="2" customFormat="1">
      <c r="A883" s="17" t="s">
        <v>101</v>
      </c>
      <c r="B883" s="20">
        <v>18</v>
      </c>
      <c r="C883" s="21">
        <v>8</v>
      </c>
      <c r="D883" s="21">
        <v>1</v>
      </c>
      <c r="E883" s="22" t="s">
        <v>452</v>
      </c>
      <c r="F883" s="20" t="s">
        <v>584</v>
      </c>
      <c r="G883" s="23">
        <f>G884</f>
        <v>35283.199999999997</v>
      </c>
      <c r="H883" s="23">
        <f>H884</f>
        <v>35283.199999999997</v>
      </c>
      <c r="I883" s="60"/>
      <c r="J883" s="48"/>
    </row>
    <row r="884" spans="1:10" s="2" customFormat="1" ht="26.4">
      <c r="A884" s="17" t="s">
        <v>578</v>
      </c>
      <c r="B884" s="20">
        <v>18</v>
      </c>
      <c r="C884" s="21">
        <v>8</v>
      </c>
      <c r="D884" s="21">
        <v>1</v>
      </c>
      <c r="E884" s="22" t="s">
        <v>453</v>
      </c>
      <c r="F884" s="20" t="s">
        <v>584</v>
      </c>
      <c r="G884" s="23">
        <f>G885+G888</f>
        <v>35283.199999999997</v>
      </c>
      <c r="H884" s="23">
        <f>H885+H888</f>
        <v>35283.199999999997</v>
      </c>
      <c r="I884" s="60"/>
      <c r="J884" s="48"/>
    </row>
    <row r="885" spans="1:10" s="9" customFormat="1">
      <c r="A885" s="41" t="s">
        <v>503</v>
      </c>
      <c r="B885" s="42">
        <v>18</v>
      </c>
      <c r="C885" s="43">
        <v>8</v>
      </c>
      <c r="D885" s="43">
        <v>1</v>
      </c>
      <c r="E885" s="44" t="s">
        <v>454</v>
      </c>
      <c r="F885" s="42" t="s">
        <v>584</v>
      </c>
      <c r="G885" s="45">
        <f>G886</f>
        <v>28438.3</v>
      </c>
      <c r="H885" s="45">
        <f>H886</f>
        <v>28438.3</v>
      </c>
      <c r="I885" s="61"/>
      <c r="J885" s="46"/>
    </row>
    <row r="886" spans="1:10" s="2" customFormat="1">
      <c r="A886" s="17" t="s">
        <v>27</v>
      </c>
      <c r="B886" s="20">
        <v>18</v>
      </c>
      <c r="C886" s="21">
        <v>8</v>
      </c>
      <c r="D886" s="21">
        <v>1</v>
      </c>
      <c r="E886" s="22" t="s">
        <v>454</v>
      </c>
      <c r="F886" s="20" t="s">
        <v>5</v>
      </c>
      <c r="G886" s="23">
        <f>G887</f>
        <v>28438.3</v>
      </c>
      <c r="H886" s="23">
        <f>H887</f>
        <v>28438.3</v>
      </c>
      <c r="I886" s="60"/>
      <c r="J886" s="48"/>
    </row>
    <row r="887" spans="1:10" s="2" customFormat="1">
      <c r="A887" s="17" t="s">
        <v>26</v>
      </c>
      <c r="B887" s="20">
        <v>18</v>
      </c>
      <c r="C887" s="21">
        <v>8</v>
      </c>
      <c r="D887" s="21">
        <v>1</v>
      </c>
      <c r="E887" s="22" t="s">
        <v>454</v>
      </c>
      <c r="F887" s="20" t="s">
        <v>6</v>
      </c>
      <c r="G887" s="23">
        <v>28438.3</v>
      </c>
      <c r="H887" s="23">
        <v>28438.3</v>
      </c>
      <c r="I887" s="60"/>
      <c r="J887" s="48"/>
    </row>
    <row r="888" spans="1:10" s="9" customFormat="1">
      <c r="A888" s="41" t="s">
        <v>35</v>
      </c>
      <c r="B888" s="42">
        <v>18</v>
      </c>
      <c r="C888" s="43">
        <v>8</v>
      </c>
      <c r="D888" s="43">
        <v>1</v>
      </c>
      <c r="E888" s="44" t="s">
        <v>455</v>
      </c>
      <c r="F888" s="42" t="s">
        <v>584</v>
      </c>
      <c r="G888" s="45">
        <f>G889</f>
        <v>6844.9</v>
      </c>
      <c r="H888" s="45">
        <f>H889</f>
        <v>6844.9</v>
      </c>
      <c r="I888" s="61"/>
      <c r="J888" s="46"/>
    </row>
    <row r="889" spans="1:10" s="2" customFormat="1">
      <c r="A889" s="17" t="s">
        <v>27</v>
      </c>
      <c r="B889" s="20">
        <v>18</v>
      </c>
      <c r="C889" s="21">
        <v>8</v>
      </c>
      <c r="D889" s="21">
        <v>1</v>
      </c>
      <c r="E889" s="22" t="s">
        <v>455</v>
      </c>
      <c r="F889" s="20" t="s">
        <v>5</v>
      </c>
      <c r="G889" s="23">
        <f>G890</f>
        <v>6844.9</v>
      </c>
      <c r="H889" s="23">
        <f>H890</f>
        <v>6844.9</v>
      </c>
      <c r="I889" s="60"/>
      <c r="J889" s="48"/>
    </row>
    <row r="890" spans="1:10" s="2" customFormat="1">
      <c r="A890" s="17" t="s">
        <v>26</v>
      </c>
      <c r="B890" s="20">
        <v>18</v>
      </c>
      <c r="C890" s="21">
        <v>8</v>
      </c>
      <c r="D890" s="21">
        <v>1</v>
      </c>
      <c r="E890" s="22" t="s">
        <v>455</v>
      </c>
      <c r="F890" s="20" t="s">
        <v>6</v>
      </c>
      <c r="G890" s="23">
        <v>6844.9</v>
      </c>
      <c r="H890" s="23">
        <v>6844.9</v>
      </c>
      <c r="I890" s="60"/>
      <c r="J890" s="48"/>
    </row>
    <row r="891" spans="1:10" s="2" customFormat="1" ht="19.5" customHeight="1">
      <c r="A891" s="17" t="s">
        <v>102</v>
      </c>
      <c r="B891" s="20">
        <v>18</v>
      </c>
      <c r="C891" s="21">
        <v>8</v>
      </c>
      <c r="D891" s="21">
        <v>1</v>
      </c>
      <c r="E891" s="22" t="s">
        <v>456</v>
      </c>
      <c r="F891" s="20" t="s">
        <v>584</v>
      </c>
      <c r="G891" s="23">
        <f>G892</f>
        <v>28394.400000000001</v>
      </c>
      <c r="H891" s="23">
        <f>H892</f>
        <v>28394.400000000001</v>
      </c>
      <c r="I891" s="60"/>
      <c r="J891" s="48"/>
    </row>
    <row r="892" spans="1:10" s="2" customFormat="1" ht="26.4">
      <c r="A892" s="17" t="s">
        <v>499</v>
      </c>
      <c r="B892" s="20">
        <v>18</v>
      </c>
      <c r="C892" s="21">
        <v>8</v>
      </c>
      <c r="D892" s="21">
        <v>1</v>
      </c>
      <c r="E892" s="22" t="s">
        <v>457</v>
      </c>
      <c r="F892" s="20" t="s">
        <v>584</v>
      </c>
      <c r="G892" s="23">
        <f>G893+G897</f>
        <v>28394.400000000001</v>
      </c>
      <c r="H892" s="23">
        <f>H893+H897</f>
        <v>28394.400000000001</v>
      </c>
      <c r="I892" s="60"/>
      <c r="J892" s="48"/>
    </row>
    <row r="893" spans="1:10" s="9" customFormat="1">
      <c r="A893" s="41" t="s">
        <v>502</v>
      </c>
      <c r="B893" s="42">
        <v>18</v>
      </c>
      <c r="C893" s="43">
        <v>8</v>
      </c>
      <c r="D893" s="43">
        <v>1</v>
      </c>
      <c r="E893" s="44" t="s">
        <v>458</v>
      </c>
      <c r="F893" s="42" t="s">
        <v>584</v>
      </c>
      <c r="G893" s="45">
        <f>G894</f>
        <v>24094.400000000001</v>
      </c>
      <c r="H893" s="45">
        <f>H894</f>
        <v>24094.400000000001</v>
      </c>
      <c r="I893" s="61"/>
      <c r="J893" s="46"/>
    </row>
    <row r="894" spans="1:10" s="2" customFormat="1">
      <c r="A894" s="17" t="s">
        <v>27</v>
      </c>
      <c r="B894" s="20">
        <v>18</v>
      </c>
      <c r="C894" s="21">
        <v>8</v>
      </c>
      <c r="D894" s="21">
        <v>1</v>
      </c>
      <c r="E894" s="22" t="s">
        <v>458</v>
      </c>
      <c r="F894" s="20" t="s">
        <v>5</v>
      </c>
      <c r="G894" s="23">
        <f>G895+G896</f>
        <v>24094.400000000001</v>
      </c>
      <c r="H894" s="23">
        <f>H895+H896</f>
        <v>24094.400000000001</v>
      </c>
      <c r="I894" s="60"/>
      <c r="J894" s="48"/>
    </row>
    <row r="895" spans="1:10" s="2" customFormat="1">
      <c r="A895" s="17" t="s">
        <v>26</v>
      </c>
      <c r="B895" s="20">
        <v>18</v>
      </c>
      <c r="C895" s="21">
        <v>8</v>
      </c>
      <c r="D895" s="21">
        <v>1</v>
      </c>
      <c r="E895" s="22" t="s">
        <v>458</v>
      </c>
      <c r="F895" s="20" t="s">
        <v>6</v>
      </c>
      <c r="G895" s="23">
        <f>5725.9+9835.8</f>
        <v>15561.699999999999</v>
      </c>
      <c r="H895" s="23">
        <f>5725.9+9835.8</f>
        <v>15561.699999999999</v>
      </c>
      <c r="I895" s="60"/>
      <c r="J895" s="48"/>
    </row>
    <row r="896" spans="1:10" s="9" customFormat="1">
      <c r="A896" s="17" t="s">
        <v>41</v>
      </c>
      <c r="B896" s="20">
        <v>18</v>
      </c>
      <c r="C896" s="21">
        <v>8</v>
      </c>
      <c r="D896" s="21">
        <v>1</v>
      </c>
      <c r="E896" s="22" t="s">
        <v>458</v>
      </c>
      <c r="F896" s="20" t="s">
        <v>40</v>
      </c>
      <c r="G896" s="23">
        <f>8532.7</f>
        <v>8532.7000000000007</v>
      </c>
      <c r="H896" s="23">
        <f>8532.7</f>
        <v>8532.7000000000007</v>
      </c>
      <c r="I896" s="60"/>
      <c r="J896" s="48"/>
    </row>
    <row r="897" spans="1:10" s="9" customFormat="1">
      <c r="A897" s="41" t="s">
        <v>35</v>
      </c>
      <c r="B897" s="42">
        <v>18</v>
      </c>
      <c r="C897" s="43">
        <v>8</v>
      </c>
      <c r="D897" s="43">
        <v>1</v>
      </c>
      <c r="E897" s="44" t="s">
        <v>459</v>
      </c>
      <c r="F897" s="42" t="s">
        <v>584</v>
      </c>
      <c r="G897" s="45">
        <f>G898</f>
        <v>4300</v>
      </c>
      <c r="H897" s="45">
        <f>H898</f>
        <v>4300</v>
      </c>
      <c r="I897" s="61"/>
      <c r="J897" s="46"/>
    </row>
    <row r="898" spans="1:10" s="2" customFormat="1">
      <c r="A898" s="17" t="s">
        <v>27</v>
      </c>
      <c r="B898" s="20">
        <v>18</v>
      </c>
      <c r="C898" s="21">
        <v>8</v>
      </c>
      <c r="D898" s="21">
        <v>1</v>
      </c>
      <c r="E898" s="22" t="s">
        <v>459</v>
      </c>
      <c r="F898" s="20" t="s">
        <v>5</v>
      </c>
      <c r="G898" s="23">
        <f>G899+G900</f>
        <v>4300</v>
      </c>
      <c r="H898" s="23">
        <f>H899+H900</f>
        <v>4300</v>
      </c>
      <c r="I898" s="60"/>
      <c r="J898" s="48"/>
    </row>
    <row r="899" spans="1:10" s="2" customFormat="1">
      <c r="A899" s="17" t="s">
        <v>26</v>
      </c>
      <c r="B899" s="20">
        <v>18</v>
      </c>
      <c r="C899" s="21">
        <v>8</v>
      </c>
      <c r="D899" s="21">
        <v>1</v>
      </c>
      <c r="E899" s="22" t="s">
        <v>459</v>
      </c>
      <c r="F899" s="20" t="s">
        <v>6</v>
      </c>
      <c r="G899" s="23">
        <f>35.4+590+15.5+226.3+30+100+895.2+270.5+274.6+476+100+100</f>
        <v>3113.5</v>
      </c>
      <c r="H899" s="23">
        <f>35.4+590+15.5+226.3+30+100+895.2+270.5+274.6+476+100+100</f>
        <v>3113.5</v>
      </c>
      <c r="I899" s="60"/>
      <c r="J899" s="48"/>
    </row>
    <row r="900" spans="1:10" s="9" customFormat="1">
      <c r="A900" s="17" t="s">
        <v>41</v>
      </c>
      <c r="B900" s="20">
        <v>18</v>
      </c>
      <c r="C900" s="21">
        <v>8</v>
      </c>
      <c r="D900" s="21">
        <v>1</v>
      </c>
      <c r="E900" s="22" t="s">
        <v>459</v>
      </c>
      <c r="F900" s="20" t="s">
        <v>40</v>
      </c>
      <c r="G900" s="23">
        <f>237.8+42.4+652.2+84.1+70+100</f>
        <v>1186.5</v>
      </c>
      <c r="H900" s="23">
        <f>237.8+42.4+652.2+84.1+70+100</f>
        <v>1186.5</v>
      </c>
      <c r="I900" s="60"/>
      <c r="J900" s="48"/>
    </row>
    <row r="901" spans="1:10" s="9" customFormat="1" ht="39.6">
      <c r="A901" s="17" t="s">
        <v>686</v>
      </c>
      <c r="B901" s="20">
        <v>18</v>
      </c>
      <c r="C901" s="21">
        <v>8</v>
      </c>
      <c r="D901" s="21">
        <v>1</v>
      </c>
      <c r="E901" s="22" t="s">
        <v>684</v>
      </c>
      <c r="F901" s="20"/>
      <c r="G901" s="23">
        <f>G902</f>
        <v>480</v>
      </c>
      <c r="H901" s="23">
        <f>H902</f>
        <v>480</v>
      </c>
      <c r="I901" s="60"/>
      <c r="J901" s="48"/>
    </row>
    <row r="902" spans="1:10" s="9" customFormat="1" ht="26.4">
      <c r="A902" s="17" t="s">
        <v>687</v>
      </c>
      <c r="B902" s="20">
        <v>18</v>
      </c>
      <c r="C902" s="21">
        <v>8</v>
      </c>
      <c r="D902" s="21">
        <v>1</v>
      </c>
      <c r="E902" s="22" t="s">
        <v>685</v>
      </c>
      <c r="F902" s="20"/>
      <c r="G902" s="23">
        <f>G903+G906</f>
        <v>480</v>
      </c>
      <c r="H902" s="23">
        <f>H903+H906</f>
        <v>480</v>
      </c>
      <c r="I902" s="60"/>
      <c r="J902" s="48"/>
    </row>
    <row r="903" spans="1:10" s="9" customFormat="1">
      <c r="A903" s="41" t="s">
        <v>35</v>
      </c>
      <c r="B903" s="42">
        <v>18</v>
      </c>
      <c r="C903" s="43">
        <v>8</v>
      </c>
      <c r="D903" s="43">
        <v>1</v>
      </c>
      <c r="E903" s="44" t="s">
        <v>688</v>
      </c>
      <c r="F903" s="42"/>
      <c r="G903" s="45">
        <f>G904</f>
        <v>400</v>
      </c>
      <c r="H903" s="45">
        <f>H904</f>
        <v>400</v>
      </c>
      <c r="I903" s="61"/>
      <c r="J903" s="46"/>
    </row>
    <row r="904" spans="1:10" s="9" customFormat="1">
      <c r="A904" s="17" t="s">
        <v>524</v>
      </c>
      <c r="B904" s="20">
        <v>18</v>
      </c>
      <c r="C904" s="21">
        <v>8</v>
      </c>
      <c r="D904" s="21">
        <v>1</v>
      </c>
      <c r="E904" s="22" t="s">
        <v>688</v>
      </c>
      <c r="F904" s="20">
        <v>200</v>
      </c>
      <c r="G904" s="23">
        <f>G905</f>
        <v>400</v>
      </c>
      <c r="H904" s="23">
        <f>H905</f>
        <v>400</v>
      </c>
      <c r="I904" s="60"/>
      <c r="J904" s="48"/>
    </row>
    <row r="905" spans="1:10" s="9" customFormat="1">
      <c r="A905" s="17" t="s">
        <v>36</v>
      </c>
      <c r="B905" s="20">
        <v>18</v>
      </c>
      <c r="C905" s="21">
        <v>8</v>
      </c>
      <c r="D905" s="21">
        <v>1</v>
      </c>
      <c r="E905" s="22" t="s">
        <v>688</v>
      </c>
      <c r="F905" s="20">
        <v>240</v>
      </c>
      <c r="G905" s="23">
        <v>400</v>
      </c>
      <c r="H905" s="23">
        <v>400</v>
      </c>
      <c r="I905" s="60"/>
      <c r="J905" s="48"/>
    </row>
    <row r="906" spans="1:10" s="9" customFormat="1">
      <c r="A906" s="78" t="s">
        <v>56</v>
      </c>
      <c r="B906" s="42">
        <v>18</v>
      </c>
      <c r="C906" s="43">
        <v>8</v>
      </c>
      <c r="D906" s="43">
        <v>1</v>
      </c>
      <c r="E906" s="44" t="s">
        <v>689</v>
      </c>
      <c r="F906" s="42"/>
      <c r="G906" s="45">
        <f>G907</f>
        <v>80</v>
      </c>
      <c r="H906" s="45">
        <f>H907</f>
        <v>80</v>
      </c>
      <c r="I906" s="61"/>
      <c r="J906" s="46"/>
    </row>
    <row r="907" spans="1:10" s="9" customFormat="1">
      <c r="A907" s="17" t="s">
        <v>27</v>
      </c>
      <c r="B907" s="20">
        <v>18</v>
      </c>
      <c r="C907" s="21">
        <v>8</v>
      </c>
      <c r="D907" s="21">
        <v>1</v>
      </c>
      <c r="E907" s="22" t="s">
        <v>689</v>
      </c>
      <c r="F907" s="20">
        <v>600</v>
      </c>
      <c r="G907" s="23">
        <f>G908+G909</f>
        <v>80</v>
      </c>
      <c r="H907" s="23">
        <f>H908+H909</f>
        <v>80</v>
      </c>
      <c r="I907" s="60"/>
      <c r="J907" s="48"/>
    </row>
    <row r="908" spans="1:10" s="9" customFormat="1">
      <c r="A908" s="17" t="s">
        <v>26</v>
      </c>
      <c r="B908" s="20">
        <v>18</v>
      </c>
      <c r="C908" s="21">
        <v>8</v>
      </c>
      <c r="D908" s="21">
        <v>1</v>
      </c>
      <c r="E908" s="22" t="s">
        <v>689</v>
      </c>
      <c r="F908" s="20">
        <v>610</v>
      </c>
      <c r="G908" s="23">
        <v>40</v>
      </c>
      <c r="H908" s="23">
        <v>40</v>
      </c>
      <c r="I908" s="60"/>
      <c r="J908" s="48"/>
    </row>
    <row r="909" spans="1:10" s="9" customFormat="1">
      <c r="A909" s="17" t="s">
        <v>41</v>
      </c>
      <c r="B909" s="20">
        <v>18</v>
      </c>
      <c r="C909" s="21">
        <v>8</v>
      </c>
      <c r="D909" s="21">
        <v>1</v>
      </c>
      <c r="E909" s="22" t="s">
        <v>689</v>
      </c>
      <c r="F909" s="20">
        <v>620</v>
      </c>
      <c r="G909" s="23">
        <v>40</v>
      </c>
      <c r="H909" s="23">
        <v>40</v>
      </c>
      <c r="I909" s="60"/>
      <c r="J909" s="48"/>
    </row>
    <row r="910" spans="1:10" s="2" customFormat="1" ht="26.4">
      <c r="A910" s="17" t="s">
        <v>96</v>
      </c>
      <c r="B910" s="20">
        <v>18</v>
      </c>
      <c r="C910" s="21">
        <v>8</v>
      </c>
      <c r="D910" s="21">
        <v>1</v>
      </c>
      <c r="E910" s="22" t="s">
        <v>401</v>
      </c>
      <c r="F910" s="20" t="s">
        <v>584</v>
      </c>
      <c r="G910" s="23">
        <f>G911</f>
        <v>6800</v>
      </c>
      <c r="H910" s="23">
        <f>H911</f>
        <v>7800</v>
      </c>
      <c r="I910" s="60"/>
      <c r="J910" s="48"/>
    </row>
    <row r="911" spans="1:10" s="2" customFormat="1" ht="26.4">
      <c r="A911" s="17" t="s">
        <v>402</v>
      </c>
      <c r="B911" s="20">
        <v>18</v>
      </c>
      <c r="C911" s="21">
        <v>8</v>
      </c>
      <c r="D911" s="21">
        <v>1</v>
      </c>
      <c r="E911" s="22" t="s">
        <v>403</v>
      </c>
      <c r="F911" s="20" t="s">
        <v>584</v>
      </c>
      <c r="G911" s="23">
        <f>G912+G918+G921+G915</f>
        <v>6800</v>
      </c>
      <c r="H911" s="23">
        <f>H912+H918+H921+H915</f>
        <v>7800</v>
      </c>
      <c r="I911" s="60"/>
      <c r="J911" s="48"/>
    </row>
    <row r="912" spans="1:10" s="9" customFormat="1">
      <c r="A912" s="41" t="s">
        <v>180</v>
      </c>
      <c r="B912" s="42">
        <v>18</v>
      </c>
      <c r="C912" s="43">
        <v>8</v>
      </c>
      <c r="D912" s="43">
        <v>1</v>
      </c>
      <c r="E912" s="44" t="s">
        <v>460</v>
      </c>
      <c r="F912" s="42" t="s">
        <v>584</v>
      </c>
      <c r="G912" s="45">
        <f>G913</f>
        <v>600</v>
      </c>
      <c r="H912" s="45">
        <f>H913</f>
        <v>600</v>
      </c>
      <c r="I912" s="61"/>
      <c r="J912" s="46"/>
    </row>
    <row r="913" spans="1:10" s="2" customFormat="1">
      <c r="A913" s="17" t="s">
        <v>524</v>
      </c>
      <c r="B913" s="20">
        <v>18</v>
      </c>
      <c r="C913" s="21">
        <v>8</v>
      </c>
      <c r="D913" s="21">
        <v>1</v>
      </c>
      <c r="E913" s="22" t="s">
        <v>460</v>
      </c>
      <c r="F913" s="20" t="s">
        <v>20</v>
      </c>
      <c r="G913" s="23">
        <f>G914</f>
        <v>600</v>
      </c>
      <c r="H913" s="23">
        <f>H914</f>
        <v>600</v>
      </c>
      <c r="I913" s="60"/>
      <c r="J913" s="48"/>
    </row>
    <row r="914" spans="1:10" s="2" customFormat="1">
      <c r="A914" s="17" t="s">
        <v>36</v>
      </c>
      <c r="B914" s="20">
        <v>18</v>
      </c>
      <c r="C914" s="21">
        <v>8</v>
      </c>
      <c r="D914" s="21">
        <v>1</v>
      </c>
      <c r="E914" s="22" t="s">
        <v>460</v>
      </c>
      <c r="F914" s="20" t="s">
        <v>19</v>
      </c>
      <c r="G914" s="23">
        <v>600</v>
      </c>
      <c r="H914" s="23">
        <v>600</v>
      </c>
      <c r="I914" s="60"/>
      <c r="J914" s="48"/>
    </row>
    <row r="915" spans="1:10" s="9" customFormat="1">
      <c r="A915" s="41" t="s">
        <v>64</v>
      </c>
      <c r="B915" s="42">
        <v>18</v>
      </c>
      <c r="C915" s="43">
        <v>8</v>
      </c>
      <c r="D915" s="43">
        <v>1</v>
      </c>
      <c r="E915" s="44" t="s">
        <v>583</v>
      </c>
      <c r="F915" s="42"/>
      <c r="G915" s="45">
        <f>G916</f>
        <v>5000</v>
      </c>
      <c r="H915" s="45">
        <f>H916</f>
        <v>6000</v>
      </c>
      <c r="I915" s="61"/>
      <c r="J915" s="46"/>
    </row>
    <row r="916" spans="1:10" s="2" customFormat="1">
      <c r="A916" s="17" t="s">
        <v>27</v>
      </c>
      <c r="B916" s="20">
        <v>18</v>
      </c>
      <c r="C916" s="21">
        <v>8</v>
      </c>
      <c r="D916" s="21">
        <v>1</v>
      </c>
      <c r="E916" s="22" t="s">
        <v>583</v>
      </c>
      <c r="F916" s="20">
        <v>600</v>
      </c>
      <c r="G916" s="23">
        <f>G917</f>
        <v>5000</v>
      </c>
      <c r="H916" s="23">
        <f>H917</f>
        <v>6000</v>
      </c>
      <c r="I916" s="60"/>
      <c r="J916" s="48"/>
    </row>
    <row r="917" spans="1:10" s="2" customFormat="1">
      <c r="A917" s="17" t="s">
        <v>26</v>
      </c>
      <c r="B917" s="20">
        <v>18</v>
      </c>
      <c r="C917" s="21">
        <v>8</v>
      </c>
      <c r="D917" s="21">
        <v>1</v>
      </c>
      <c r="E917" s="22" t="s">
        <v>583</v>
      </c>
      <c r="F917" s="20">
        <v>610</v>
      </c>
      <c r="G917" s="23">
        <v>5000</v>
      </c>
      <c r="H917" s="23">
        <v>6000</v>
      </c>
      <c r="I917" s="60"/>
      <c r="J917" s="48"/>
    </row>
    <row r="918" spans="1:10" s="9" customFormat="1">
      <c r="A918" s="41" t="s">
        <v>35</v>
      </c>
      <c r="B918" s="42">
        <v>18</v>
      </c>
      <c r="C918" s="43">
        <v>8</v>
      </c>
      <c r="D918" s="43">
        <v>1</v>
      </c>
      <c r="E918" s="44" t="s">
        <v>561</v>
      </c>
      <c r="F918" s="42" t="s">
        <v>584</v>
      </c>
      <c r="G918" s="45">
        <f>G919</f>
        <v>100</v>
      </c>
      <c r="H918" s="45">
        <f>H919</f>
        <v>100</v>
      </c>
      <c r="I918" s="61"/>
      <c r="J918" s="46"/>
    </row>
    <row r="919" spans="1:10" s="9" customFormat="1">
      <c r="A919" s="17" t="s">
        <v>27</v>
      </c>
      <c r="B919" s="20">
        <v>18</v>
      </c>
      <c r="C919" s="21">
        <v>8</v>
      </c>
      <c r="D919" s="21">
        <v>1</v>
      </c>
      <c r="E919" s="22" t="s">
        <v>561</v>
      </c>
      <c r="F919" s="20" t="s">
        <v>5</v>
      </c>
      <c r="G919" s="23">
        <f>G920</f>
        <v>100</v>
      </c>
      <c r="H919" s="23">
        <f>H920</f>
        <v>100</v>
      </c>
      <c r="I919" s="60"/>
      <c r="J919" s="48"/>
    </row>
    <row r="920" spans="1:10" s="2" customFormat="1" ht="20.25" customHeight="1">
      <c r="A920" s="17" t="s">
        <v>26</v>
      </c>
      <c r="B920" s="20">
        <v>18</v>
      </c>
      <c r="C920" s="21">
        <v>8</v>
      </c>
      <c r="D920" s="21">
        <v>1</v>
      </c>
      <c r="E920" s="22" t="s">
        <v>561</v>
      </c>
      <c r="F920" s="20" t="s">
        <v>6</v>
      </c>
      <c r="G920" s="23">
        <v>100</v>
      </c>
      <c r="H920" s="23">
        <v>100</v>
      </c>
      <c r="I920" s="89"/>
      <c r="J920" s="48"/>
    </row>
    <row r="921" spans="1:10" s="9" customFormat="1">
      <c r="A921" s="41" t="s">
        <v>56</v>
      </c>
      <c r="B921" s="42">
        <v>18</v>
      </c>
      <c r="C921" s="43">
        <v>8</v>
      </c>
      <c r="D921" s="43">
        <v>1</v>
      </c>
      <c r="E921" s="44" t="s">
        <v>461</v>
      </c>
      <c r="F921" s="42" t="s">
        <v>584</v>
      </c>
      <c r="G921" s="45">
        <f>G922</f>
        <v>1100</v>
      </c>
      <c r="H921" s="45">
        <f>H922</f>
        <v>1100</v>
      </c>
      <c r="I921" s="61"/>
      <c r="J921" s="46"/>
    </row>
    <row r="922" spans="1:10" s="2" customFormat="1">
      <c r="A922" s="17" t="s">
        <v>27</v>
      </c>
      <c r="B922" s="20">
        <v>18</v>
      </c>
      <c r="C922" s="21">
        <v>8</v>
      </c>
      <c r="D922" s="21">
        <v>1</v>
      </c>
      <c r="E922" s="22" t="s">
        <v>461</v>
      </c>
      <c r="F922" s="20" t="s">
        <v>5</v>
      </c>
      <c r="G922" s="23">
        <f>G923</f>
        <v>1100</v>
      </c>
      <c r="H922" s="23">
        <f>H923</f>
        <v>1100</v>
      </c>
      <c r="I922" s="60"/>
      <c r="J922" s="48"/>
    </row>
    <row r="923" spans="1:10" s="2" customFormat="1">
      <c r="A923" s="17" t="s">
        <v>26</v>
      </c>
      <c r="B923" s="20">
        <v>18</v>
      </c>
      <c r="C923" s="21">
        <v>8</v>
      </c>
      <c r="D923" s="21">
        <v>1</v>
      </c>
      <c r="E923" s="22" t="s">
        <v>461</v>
      </c>
      <c r="F923" s="20" t="s">
        <v>6</v>
      </c>
      <c r="G923" s="23">
        <v>1100</v>
      </c>
      <c r="H923" s="23">
        <v>1100</v>
      </c>
      <c r="I923" s="60"/>
      <c r="J923" s="48"/>
    </row>
    <row r="924" spans="1:10" s="2" customFormat="1">
      <c r="A924" s="17" t="s">
        <v>58</v>
      </c>
      <c r="B924" s="20">
        <v>18</v>
      </c>
      <c r="C924" s="21">
        <v>8</v>
      </c>
      <c r="D924" s="21">
        <v>1</v>
      </c>
      <c r="E924" s="22" t="s">
        <v>229</v>
      </c>
      <c r="F924" s="20" t="s">
        <v>584</v>
      </c>
      <c r="G924" s="23">
        <f t="shared" ref="G924:H928" si="74">G925</f>
        <v>300</v>
      </c>
      <c r="H924" s="23">
        <f t="shared" si="74"/>
        <v>300</v>
      </c>
      <c r="I924" s="60"/>
      <c r="J924" s="48"/>
    </row>
    <row r="925" spans="1:10" s="9" customFormat="1">
      <c r="A925" s="17" t="s">
        <v>57</v>
      </c>
      <c r="B925" s="20">
        <v>18</v>
      </c>
      <c r="C925" s="21">
        <v>8</v>
      </c>
      <c r="D925" s="21">
        <v>1</v>
      </c>
      <c r="E925" s="22" t="s">
        <v>294</v>
      </c>
      <c r="F925" s="20" t="s">
        <v>584</v>
      </c>
      <c r="G925" s="23">
        <f t="shared" si="74"/>
        <v>300</v>
      </c>
      <c r="H925" s="23">
        <f t="shared" si="74"/>
        <v>300</v>
      </c>
      <c r="I925" s="60"/>
      <c r="J925" s="48"/>
    </row>
    <row r="926" spans="1:10" s="2" customFormat="1" ht="26.4">
      <c r="A926" s="17" t="s">
        <v>381</v>
      </c>
      <c r="B926" s="20">
        <v>18</v>
      </c>
      <c r="C926" s="21">
        <v>8</v>
      </c>
      <c r="D926" s="21">
        <v>1</v>
      </c>
      <c r="E926" s="22" t="s">
        <v>382</v>
      </c>
      <c r="F926" s="20" t="s">
        <v>584</v>
      </c>
      <c r="G926" s="23">
        <f t="shared" si="74"/>
        <v>300</v>
      </c>
      <c r="H926" s="23">
        <f t="shared" si="74"/>
        <v>300</v>
      </c>
      <c r="I926" s="60"/>
      <c r="J926" s="48"/>
    </row>
    <row r="927" spans="1:10" s="9" customFormat="1">
      <c r="A927" s="41" t="s">
        <v>55</v>
      </c>
      <c r="B927" s="42">
        <v>18</v>
      </c>
      <c r="C927" s="43">
        <v>8</v>
      </c>
      <c r="D927" s="43">
        <v>1</v>
      </c>
      <c r="E927" s="44" t="s">
        <v>383</v>
      </c>
      <c r="F927" s="42" t="s">
        <v>584</v>
      </c>
      <c r="G927" s="45">
        <f t="shared" si="74"/>
        <v>300</v>
      </c>
      <c r="H927" s="45">
        <f t="shared" si="74"/>
        <v>300</v>
      </c>
      <c r="I927" s="61"/>
      <c r="J927" s="46"/>
    </row>
    <row r="928" spans="1:10" s="9" customFormat="1">
      <c r="A928" s="17" t="s">
        <v>27</v>
      </c>
      <c r="B928" s="20">
        <v>18</v>
      </c>
      <c r="C928" s="21">
        <v>8</v>
      </c>
      <c r="D928" s="21">
        <v>1</v>
      </c>
      <c r="E928" s="22" t="s">
        <v>383</v>
      </c>
      <c r="F928" s="20" t="s">
        <v>5</v>
      </c>
      <c r="G928" s="23">
        <f t="shared" si="74"/>
        <v>300</v>
      </c>
      <c r="H928" s="23">
        <f t="shared" si="74"/>
        <v>300</v>
      </c>
      <c r="I928" s="60"/>
      <c r="J928" s="48"/>
    </row>
    <row r="929" spans="1:10" s="2" customFormat="1">
      <c r="A929" s="17" t="s">
        <v>26</v>
      </c>
      <c r="B929" s="20">
        <v>18</v>
      </c>
      <c r="C929" s="21">
        <v>8</v>
      </c>
      <c r="D929" s="21">
        <v>1</v>
      </c>
      <c r="E929" s="22" t="s">
        <v>383</v>
      </c>
      <c r="F929" s="20" t="s">
        <v>6</v>
      </c>
      <c r="G929" s="23">
        <v>300</v>
      </c>
      <c r="H929" s="23">
        <v>300</v>
      </c>
      <c r="I929" s="60"/>
      <c r="J929" s="48"/>
    </row>
    <row r="930" spans="1:10" s="2" customFormat="1">
      <c r="A930" s="36" t="s">
        <v>104</v>
      </c>
      <c r="B930" s="37">
        <v>18</v>
      </c>
      <c r="C930" s="38">
        <v>8</v>
      </c>
      <c r="D930" s="38">
        <v>4</v>
      </c>
      <c r="E930" s="39" t="s">
        <v>584</v>
      </c>
      <c r="F930" s="37" t="s">
        <v>584</v>
      </c>
      <c r="G930" s="40">
        <f>G931+G944</f>
        <v>4980.3</v>
      </c>
      <c r="H930" s="40">
        <f>H931+H944</f>
        <v>4980.3</v>
      </c>
      <c r="I930" s="60"/>
      <c r="J930" s="48"/>
    </row>
    <row r="931" spans="1:10" s="2" customFormat="1">
      <c r="A931" s="17" t="s">
        <v>94</v>
      </c>
      <c r="B931" s="20">
        <v>18</v>
      </c>
      <c r="C931" s="21">
        <v>8</v>
      </c>
      <c r="D931" s="21">
        <v>4</v>
      </c>
      <c r="E931" s="22" t="s">
        <v>400</v>
      </c>
      <c r="F931" s="20" t="s">
        <v>584</v>
      </c>
      <c r="G931" s="23">
        <f>G932</f>
        <v>4940.3</v>
      </c>
      <c r="H931" s="23">
        <f>H932</f>
        <v>4940.3</v>
      </c>
      <c r="I931" s="60"/>
      <c r="J931" s="48"/>
    </row>
    <row r="932" spans="1:10" s="9" customFormat="1">
      <c r="A932" s="17" t="s">
        <v>49</v>
      </c>
      <c r="B932" s="20">
        <v>18</v>
      </c>
      <c r="C932" s="21">
        <v>8</v>
      </c>
      <c r="D932" s="21">
        <v>4</v>
      </c>
      <c r="E932" s="22" t="s">
        <v>434</v>
      </c>
      <c r="F932" s="20" t="s">
        <v>584</v>
      </c>
      <c r="G932" s="23">
        <f>G933</f>
        <v>4940.3</v>
      </c>
      <c r="H932" s="23">
        <f>H933</f>
        <v>4940.3</v>
      </c>
      <c r="I932" s="60"/>
      <c r="J932" s="48"/>
    </row>
    <row r="933" spans="1:10" s="2" customFormat="1" ht="26.4">
      <c r="A933" s="17" t="s">
        <v>435</v>
      </c>
      <c r="B933" s="20">
        <v>18</v>
      </c>
      <c r="C933" s="21">
        <v>8</v>
      </c>
      <c r="D933" s="21">
        <v>4</v>
      </c>
      <c r="E933" s="22" t="s">
        <v>436</v>
      </c>
      <c r="F933" s="20" t="s">
        <v>584</v>
      </c>
      <c r="G933" s="23">
        <f>G934+G937</f>
        <v>4940.3</v>
      </c>
      <c r="H933" s="23">
        <f>H934+H937</f>
        <v>4940.3</v>
      </c>
      <c r="I933" s="60"/>
      <c r="J933" s="48"/>
    </row>
    <row r="934" spans="1:10" s="9" customFormat="1" ht="26.4">
      <c r="A934" s="41" t="s">
        <v>137</v>
      </c>
      <c r="B934" s="42">
        <v>18</v>
      </c>
      <c r="C934" s="43">
        <v>8</v>
      </c>
      <c r="D934" s="43">
        <v>4</v>
      </c>
      <c r="E934" s="44" t="s">
        <v>462</v>
      </c>
      <c r="F934" s="42" t="s">
        <v>584</v>
      </c>
      <c r="G934" s="45">
        <f>G935</f>
        <v>210</v>
      </c>
      <c r="H934" s="45">
        <f>H935</f>
        <v>210</v>
      </c>
      <c r="I934" s="61"/>
      <c r="J934" s="46"/>
    </row>
    <row r="935" spans="1:10" s="2" customFormat="1">
      <c r="A935" s="17" t="s">
        <v>524</v>
      </c>
      <c r="B935" s="20">
        <v>18</v>
      </c>
      <c r="C935" s="21">
        <v>8</v>
      </c>
      <c r="D935" s="21">
        <v>4</v>
      </c>
      <c r="E935" s="22" t="s">
        <v>462</v>
      </c>
      <c r="F935" s="20" t="s">
        <v>20</v>
      </c>
      <c r="G935" s="23">
        <f>G936</f>
        <v>210</v>
      </c>
      <c r="H935" s="23">
        <f>H936</f>
        <v>210</v>
      </c>
      <c r="I935" s="60"/>
      <c r="J935" s="48"/>
    </row>
    <row r="936" spans="1:10" s="2" customFormat="1">
      <c r="A936" s="17" t="s">
        <v>36</v>
      </c>
      <c r="B936" s="20">
        <v>18</v>
      </c>
      <c r="C936" s="21">
        <v>8</v>
      </c>
      <c r="D936" s="21">
        <v>4</v>
      </c>
      <c r="E936" s="22" t="s">
        <v>462</v>
      </c>
      <c r="F936" s="20" t="s">
        <v>19</v>
      </c>
      <c r="G936" s="23">
        <f>210</f>
        <v>210</v>
      </c>
      <c r="H936" s="23">
        <f>210</f>
        <v>210</v>
      </c>
      <c r="I936" s="60"/>
      <c r="J936" s="48"/>
    </row>
    <row r="937" spans="1:10" s="9" customFormat="1">
      <c r="A937" s="41" t="s">
        <v>103</v>
      </c>
      <c r="B937" s="42">
        <v>18</v>
      </c>
      <c r="C937" s="43">
        <v>8</v>
      </c>
      <c r="D937" s="43">
        <v>4</v>
      </c>
      <c r="E937" s="44" t="s">
        <v>463</v>
      </c>
      <c r="F937" s="42" t="s">
        <v>584</v>
      </c>
      <c r="G937" s="45">
        <f>G938+G940+G942</f>
        <v>4730.3</v>
      </c>
      <c r="H937" s="45">
        <f>H938+H940+H942</f>
        <v>4730.3</v>
      </c>
      <c r="I937" s="61"/>
      <c r="J937" s="46"/>
    </row>
    <row r="938" spans="1:10" s="2" customFormat="1" ht="28.5" customHeight="1">
      <c r="A938" s="17" t="s">
        <v>34</v>
      </c>
      <c r="B938" s="20">
        <v>18</v>
      </c>
      <c r="C938" s="21">
        <v>8</v>
      </c>
      <c r="D938" s="21">
        <v>4</v>
      </c>
      <c r="E938" s="22" t="s">
        <v>463</v>
      </c>
      <c r="F938" s="20" t="s">
        <v>33</v>
      </c>
      <c r="G938" s="23">
        <f>G939</f>
        <v>4440.3</v>
      </c>
      <c r="H938" s="23">
        <f>H939</f>
        <v>4440.3</v>
      </c>
      <c r="I938" s="60"/>
      <c r="J938" s="48"/>
    </row>
    <row r="939" spans="1:10" s="2" customFormat="1">
      <c r="A939" s="17" t="s">
        <v>32</v>
      </c>
      <c r="B939" s="20">
        <v>18</v>
      </c>
      <c r="C939" s="21">
        <v>8</v>
      </c>
      <c r="D939" s="21">
        <v>4</v>
      </c>
      <c r="E939" s="22" t="s">
        <v>463</v>
      </c>
      <c r="F939" s="20" t="s">
        <v>31</v>
      </c>
      <c r="G939" s="23">
        <f>4440.3</f>
        <v>4440.3</v>
      </c>
      <c r="H939" s="23">
        <v>4440.3</v>
      </c>
      <c r="I939" s="60"/>
      <c r="J939" s="48"/>
    </row>
    <row r="940" spans="1:10" s="9" customFormat="1">
      <c r="A940" s="17" t="s">
        <v>524</v>
      </c>
      <c r="B940" s="20">
        <v>18</v>
      </c>
      <c r="C940" s="21">
        <v>8</v>
      </c>
      <c r="D940" s="21">
        <v>4</v>
      </c>
      <c r="E940" s="22" t="s">
        <v>463</v>
      </c>
      <c r="F940" s="20" t="s">
        <v>20</v>
      </c>
      <c r="G940" s="23">
        <f>G941</f>
        <v>265</v>
      </c>
      <c r="H940" s="23">
        <f>H941</f>
        <v>265</v>
      </c>
      <c r="I940" s="60"/>
      <c r="J940" s="48"/>
    </row>
    <row r="941" spans="1:10" s="2" customFormat="1">
      <c r="A941" s="17" t="s">
        <v>36</v>
      </c>
      <c r="B941" s="20">
        <v>18</v>
      </c>
      <c r="C941" s="21">
        <v>8</v>
      </c>
      <c r="D941" s="21">
        <v>4</v>
      </c>
      <c r="E941" s="22" t="s">
        <v>463</v>
      </c>
      <c r="F941" s="20" t="s">
        <v>19</v>
      </c>
      <c r="G941" s="23">
        <v>265</v>
      </c>
      <c r="H941" s="23">
        <v>265</v>
      </c>
      <c r="I941" s="60"/>
      <c r="J941" s="48"/>
    </row>
    <row r="942" spans="1:10" s="2" customFormat="1">
      <c r="A942" s="17" t="s">
        <v>30</v>
      </c>
      <c r="B942" s="20">
        <v>18</v>
      </c>
      <c r="C942" s="21">
        <v>8</v>
      </c>
      <c r="D942" s="21">
        <v>4</v>
      </c>
      <c r="E942" s="22" t="s">
        <v>463</v>
      </c>
      <c r="F942" s="20" t="s">
        <v>4</v>
      </c>
      <c r="G942" s="23">
        <f>G943</f>
        <v>25</v>
      </c>
      <c r="H942" s="23">
        <f>H943</f>
        <v>25</v>
      </c>
      <c r="I942" s="60"/>
      <c r="J942" s="48"/>
    </row>
    <row r="943" spans="1:10" s="2" customFormat="1">
      <c r="A943" s="17" t="s">
        <v>29</v>
      </c>
      <c r="B943" s="20">
        <v>18</v>
      </c>
      <c r="C943" s="21">
        <v>8</v>
      </c>
      <c r="D943" s="21">
        <v>4</v>
      </c>
      <c r="E943" s="22" t="s">
        <v>463</v>
      </c>
      <c r="F943" s="20" t="s">
        <v>28</v>
      </c>
      <c r="G943" s="23">
        <v>25</v>
      </c>
      <c r="H943" s="23">
        <v>25</v>
      </c>
      <c r="I943" s="60"/>
      <c r="J943" s="48"/>
    </row>
    <row r="944" spans="1:10" s="2" customFormat="1">
      <c r="A944" s="17" t="s">
        <v>58</v>
      </c>
      <c r="B944" s="20">
        <v>18</v>
      </c>
      <c r="C944" s="21">
        <v>8</v>
      </c>
      <c r="D944" s="21">
        <v>4</v>
      </c>
      <c r="E944" s="22" t="s">
        <v>229</v>
      </c>
      <c r="F944" s="20" t="s">
        <v>584</v>
      </c>
      <c r="G944" s="23">
        <f>G950+G945</f>
        <v>40</v>
      </c>
      <c r="H944" s="23">
        <f>H950+H945</f>
        <v>40</v>
      </c>
      <c r="I944" s="60"/>
      <c r="J944" s="48"/>
    </row>
    <row r="945" spans="1:10" s="2" customFormat="1">
      <c r="A945" s="17" t="s">
        <v>57</v>
      </c>
      <c r="B945" s="20">
        <v>18</v>
      </c>
      <c r="C945" s="21">
        <v>8</v>
      </c>
      <c r="D945" s="21">
        <v>4</v>
      </c>
      <c r="E945" s="22" t="s">
        <v>294</v>
      </c>
      <c r="F945" s="20"/>
      <c r="G945" s="23">
        <f t="shared" ref="G945:H948" si="75">G946</f>
        <v>20</v>
      </c>
      <c r="H945" s="23">
        <f t="shared" si="75"/>
        <v>20</v>
      </c>
      <c r="I945" s="60"/>
      <c r="J945" s="48"/>
    </row>
    <row r="946" spans="1:10" s="2" customFormat="1">
      <c r="A946" s="268" t="s">
        <v>426</v>
      </c>
      <c r="B946" s="20">
        <v>18</v>
      </c>
      <c r="C946" s="21">
        <v>8</v>
      </c>
      <c r="D946" s="21">
        <v>4</v>
      </c>
      <c r="E946" s="22" t="s">
        <v>427</v>
      </c>
      <c r="F946" s="20"/>
      <c r="G946" s="23">
        <f t="shared" si="75"/>
        <v>20</v>
      </c>
      <c r="H946" s="23">
        <f t="shared" si="75"/>
        <v>20</v>
      </c>
      <c r="I946" s="60"/>
      <c r="J946" s="48"/>
    </row>
    <row r="947" spans="1:10" s="2" customFormat="1">
      <c r="A947" s="78" t="s">
        <v>56</v>
      </c>
      <c r="B947" s="79">
        <v>18</v>
      </c>
      <c r="C947" s="80">
        <v>8</v>
      </c>
      <c r="D947" s="80">
        <v>4</v>
      </c>
      <c r="E947" s="70" t="s">
        <v>428</v>
      </c>
      <c r="F947" s="20"/>
      <c r="G947" s="23">
        <f t="shared" si="75"/>
        <v>20</v>
      </c>
      <c r="H947" s="23">
        <f t="shared" si="75"/>
        <v>20</v>
      </c>
      <c r="I947" s="60"/>
      <c r="J947" s="48"/>
    </row>
    <row r="948" spans="1:10" s="2" customFormat="1">
      <c r="A948" s="17" t="s">
        <v>524</v>
      </c>
      <c r="B948" s="76">
        <v>8</v>
      </c>
      <c r="C948" s="77">
        <v>8</v>
      </c>
      <c r="D948" s="77">
        <v>4</v>
      </c>
      <c r="E948" s="69" t="s">
        <v>428</v>
      </c>
      <c r="F948" s="20">
        <v>200</v>
      </c>
      <c r="G948" s="23">
        <f t="shared" si="75"/>
        <v>20</v>
      </c>
      <c r="H948" s="23">
        <f t="shared" si="75"/>
        <v>20</v>
      </c>
      <c r="I948" s="60"/>
      <c r="J948" s="48"/>
    </row>
    <row r="949" spans="1:10" s="2" customFormat="1">
      <c r="A949" s="17" t="s">
        <v>36</v>
      </c>
      <c r="B949" s="76">
        <v>8</v>
      </c>
      <c r="C949" s="77">
        <v>8</v>
      </c>
      <c r="D949" s="77">
        <v>4</v>
      </c>
      <c r="E949" s="69" t="s">
        <v>428</v>
      </c>
      <c r="F949" s="20">
        <v>240</v>
      </c>
      <c r="G949" s="23">
        <v>20</v>
      </c>
      <c r="H949" s="23">
        <v>20</v>
      </c>
      <c r="I949" s="60"/>
      <c r="J949" s="48"/>
    </row>
    <row r="950" spans="1:10" s="2" customFormat="1">
      <c r="A950" s="17" t="s">
        <v>52</v>
      </c>
      <c r="B950" s="20">
        <v>18</v>
      </c>
      <c r="C950" s="21">
        <v>8</v>
      </c>
      <c r="D950" s="21">
        <v>4</v>
      </c>
      <c r="E950" s="22" t="s">
        <v>464</v>
      </c>
      <c r="F950" s="20" t="s">
        <v>584</v>
      </c>
      <c r="G950" s="23">
        <f t="shared" ref="G950:H953" si="76">G951</f>
        <v>20</v>
      </c>
      <c r="H950" s="23">
        <f t="shared" si="76"/>
        <v>20</v>
      </c>
      <c r="I950" s="60"/>
      <c r="J950" s="48"/>
    </row>
    <row r="951" spans="1:10" s="2" customFormat="1" ht="26.4">
      <c r="A951" s="17" t="s">
        <v>465</v>
      </c>
      <c r="B951" s="20">
        <v>18</v>
      </c>
      <c r="C951" s="21">
        <v>8</v>
      </c>
      <c r="D951" s="21">
        <v>4</v>
      </c>
      <c r="E951" s="22" t="s">
        <v>466</v>
      </c>
      <c r="F951" s="20" t="s">
        <v>584</v>
      </c>
      <c r="G951" s="23">
        <f t="shared" si="76"/>
        <v>20</v>
      </c>
      <c r="H951" s="23">
        <f t="shared" si="76"/>
        <v>20</v>
      </c>
      <c r="I951" s="60"/>
      <c r="J951" s="48"/>
    </row>
    <row r="952" spans="1:10" s="9" customFormat="1">
      <c r="A952" s="41" t="s">
        <v>105</v>
      </c>
      <c r="B952" s="42">
        <v>18</v>
      </c>
      <c r="C952" s="43">
        <v>8</v>
      </c>
      <c r="D952" s="43">
        <v>4</v>
      </c>
      <c r="E952" s="44" t="s">
        <v>467</v>
      </c>
      <c r="F952" s="42" t="s">
        <v>584</v>
      </c>
      <c r="G952" s="45">
        <f t="shared" si="76"/>
        <v>20</v>
      </c>
      <c r="H952" s="45">
        <f t="shared" si="76"/>
        <v>20</v>
      </c>
      <c r="I952" s="61"/>
      <c r="J952" s="46"/>
    </row>
    <row r="953" spans="1:10" s="2" customFormat="1">
      <c r="A953" s="17" t="s">
        <v>524</v>
      </c>
      <c r="B953" s="20">
        <v>18</v>
      </c>
      <c r="C953" s="21">
        <v>8</v>
      </c>
      <c r="D953" s="21">
        <v>4</v>
      </c>
      <c r="E953" s="22" t="s">
        <v>467</v>
      </c>
      <c r="F953" s="20" t="s">
        <v>20</v>
      </c>
      <c r="G953" s="23">
        <f t="shared" si="76"/>
        <v>20</v>
      </c>
      <c r="H953" s="23">
        <f t="shared" si="76"/>
        <v>20</v>
      </c>
      <c r="I953" s="60"/>
      <c r="J953" s="48"/>
    </row>
    <row r="954" spans="1:10" s="2" customFormat="1">
      <c r="A954" s="17" t="s">
        <v>36</v>
      </c>
      <c r="B954" s="20">
        <v>18</v>
      </c>
      <c r="C954" s="21">
        <v>8</v>
      </c>
      <c r="D954" s="21">
        <v>4</v>
      </c>
      <c r="E954" s="22" t="s">
        <v>467</v>
      </c>
      <c r="F954" s="20" t="s">
        <v>19</v>
      </c>
      <c r="G954" s="23">
        <v>20</v>
      </c>
      <c r="H954" s="23">
        <v>20</v>
      </c>
      <c r="I954" s="60"/>
      <c r="J954" s="48"/>
    </row>
    <row r="955" spans="1:10" s="2" customFormat="1">
      <c r="A955" s="31" t="s">
        <v>25</v>
      </c>
      <c r="B955" s="32">
        <v>18</v>
      </c>
      <c r="C955" s="33">
        <v>10</v>
      </c>
      <c r="D955" s="33">
        <v>0</v>
      </c>
      <c r="E955" s="34" t="s">
        <v>584</v>
      </c>
      <c r="F955" s="32" t="s">
        <v>584</v>
      </c>
      <c r="G955" s="35">
        <f>G956+G963+G1017</f>
        <v>108866.59999999999</v>
      </c>
      <c r="H955" s="35">
        <f>H956+H963+H1017</f>
        <v>123548</v>
      </c>
      <c r="I955" s="60"/>
      <c r="J955" s="48"/>
    </row>
    <row r="956" spans="1:10" s="2" customFormat="1">
      <c r="A956" s="36" t="s">
        <v>166</v>
      </c>
      <c r="B956" s="37">
        <v>18</v>
      </c>
      <c r="C956" s="38">
        <v>10</v>
      </c>
      <c r="D956" s="38">
        <v>1</v>
      </c>
      <c r="E956" s="39" t="s">
        <v>584</v>
      </c>
      <c r="F956" s="37" t="s">
        <v>584</v>
      </c>
      <c r="G956" s="40">
        <f t="shared" ref="G956:H961" si="77">G957</f>
        <v>7000</v>
      </c>
      <c r="H956" s="40">
        <f t="shared" si="77"/>
        <v>7000</v>
      </c>
      <c r="I956" s="60"/>
      <c r="J956" s="48"/>
    </row>
    <row r="957" spans="1:10" s="9" customFormat="1">
      <c r="A957" s="17" t="s">
        <v>47</v>
      </c>
      <c r="B957" s="20">
        <v>18</v>
      </c>
      <c r="C957" s="21">
        <v>10</v>
      </c>
      <c r="D957" s="21">
        <v>1</v>
      </c>
      <c r="E957" s="22" t="s">
        <v>206</v>
      </c>
      <c r="F957" s="20" t="s">
        <v>584</v>
      </c>
      <c r="G957" s="23">
        <f t="shared" si="77"/>
        <v>7000</v>
      </c>
      <c r="H957" s="23">
        <f t="shared" si="77"/>
        <v>7000</v>
      </c>
      <c r="I957" s="60"/>
      <c r="J957" s="48"/>
    </row>
    <row r="958" spans="1:10" s="2" customFormat="1" ht="13.95" customHeight="1">
      <c r="A958" s="17" t="s">
        <v>46</v>
      </c>
      <c r="B958" s="20">
        <v>18</v>
      </c>
      <c r="C958" s="21">
        <v>10</v>
      </c>
      <c r="D958" s="21">
        <v>1</v>
      </c>
      <c r="E958" s="22" t="s">
        <v>207</v>
      </c>
      <c r="F958" s="20" t="s">
        <v>584</v>
      </c>
      <c r="G958" s="23">
        <f t="shared" si="77"/>
        <v>7000</v>
      </c>
      <c r="H958" s="23">
        <f t="shared" si="77"/>
        <v>7000</v>
      </c>
      <c r="I958" s="60"/>
      <c r="J958" s="48"/>
    </row>
    <row r="959" spans="1:10" s="2" customFormat="1">
      <c r="A959" s="17" t="s">
        <v>208</v>
      </c>
      <c r="B959" s="20">
        <v>18</v>
      </c>
      <c r="C959" s="21">
        <v>10</v>
      </c>
      <c r="D959" s="21">
        <v>1</v>
      </c>
      <c r="E959" s="22" t="s">
        <v>209</v>
      </c>
      <c r="F959" s="20" t="s">
        <v>584</v>
      </c>
      <c r="G959" s="23">
        <f t="shared" si="77"/>
        <v>7000</v>
      </c>
      <c r="H959" s="23">
        <f t="shared" si="77"/>
        <v>7000</v>
      </c>
      <c r="I959" s="60"/>
      <c r="J959" s="48"/>
    </row>
    <row r="960" spans="1:10" s="9" customFormat="1">
      <c r="A960" s="41" t="s">
        <v>167</v>
      </c>
      <c r="B960" s="42">
        <v>18</v>
      </c>
      <c r="C960" s="43">
        <v>10</v>
      </c>
      <c r="D960" s="43">
        <v>1</v>
      </c>
      <c r="E960" s="44" t="s">
        <v>468</v>
      </c>
      <c r="F960" s="42" t="s">
        <v>584</v>
      </c>
      <c r="G960" s="45">
        <f t="shared" si="77"/>
        <v>7000</v>
      </c>
      <c r="H960" s="45">
        <f t="shared" si="77"/>
        <v>7000</v>
      </c>
      <c r="I960" s="61"/>
      <c r="J960" s="46"/>
    </row>
    <row r="961" spans="1:10" s="2" customFormat="1">
      <c r="A961" s="17" t="s">
        <v>18</v>
      </c>
      <c r="B961" s="20">
        <v>18</v>
      </c>
      <c r="C961" s="21">
        <v>10</v>
      </c>
      <c r="D961" s="21">
        <v>1</v>
      </c>
      <c r="E961" s="22" t="s">
        <v>468</v>
      </c>
      <c r="F961" s="20" t="s">
        <v>17</v>
      </c>
      <c r="G961" s="23">
        <f t="shared" si="77"/>
        <v>7000</v>
      </c>
      <c r="H961" s="23">
        <f t="shared" si="77"/>
        <v>7000</v>
      </c>
      <c r="I961" s="60"/>
      <c r="J961" s="48"/>
    </row>
    <row r="962" spans="1:10" s="2" customFormat="1">
      <c r="A962" s="17" t="s">
        <v>133</v>
      </c>
      <c r="B962" s="20">
        <v>18</v>
      </c>
      <c r="C962" s="21">
        <v>10</v>
      </c>
      <c r="D962" s="21">
        <v>1</v>
      </c>
      <c r="E962" s="22" t="s">
        <v>468</v>
      </c>
      <c r="F962" s="20" t="s">
        <v>134</v>
      </c>
      <c r="G962" s="23">
        <v>7000</v>
      </c>
      <c r="H962" s="23">
        <v>7000</v>
      </c>
      <c r="I962" s="60"/>
      <c r="J962" s="48"/>
    </row>
    <row r="963" spans="1:10" s="2" customFormat="1" ht="13.95" customHeight="1">
      <c r="A963" s="36" t="s">
        <v>131</v>
      </c>
      <c r="B963" s="37">
        <v>18</v>
      </c>
      <c r="C963" s="38">
        <v>10</v>
      </c>
      <c r="D963" s="38">
        <v>3</v>
      </c>
      <c r="E963" s="39" t="s">
        <v>584</v>
      </c>
      <c r="F963" s="37" t="s">
        <v>584</v>
      </c>
      <c r="G963" s="40">
        <f>G964+G975+G1004+G1013</f>
        <v>79887.599999999991</v>
      </c>
      <c r="H963" s="40">
        <f>H964+H975+H1004+H1013</f>
        <v>85778</v>
      </c>
      <c r="I963" s="60"/>
      <c r="J963" s="48"/>
    </row>
    <row r="964" spans="1:10" s="2" customFormat="1">
      <c r="A964" s="17" t="s">
        <v>587</v>
      </c>
      <c r="B964" s="20">
        <v>18</v>
      </c>
      <c r="C964" s="21">
        <v>10</v>
      </c>
      <c r="D964" s="21">
        <v>3</v>
      </c>
      <c r="E964" s="22" t="s">
        <v>469</v>
      </c>
      <c r="F964" s="20" t="s">
        <v>584</v>
      </c>
      <c r="G964" s="23">
        <f>G965+G970</f>
        <v>5532.7</v>
      </c>
      <c r="H964" s="23">
        <f>H965+H970</f>
        <v>4444</v>
      </c>
      <c r="I964" s="60"/>
      <c r="J964" s="48"/>
    </row>
    <row r="965" spans="1:10" s="2" customFormat="1">
      <c r="A965" s="17" t="s">
        <v>658</v>
      </c>
      <c r="B965" s="20">
        <v>18</v>
      </c>
      <c r="C965" s="21">
        <v>10</v>
      </c>
      <c r="D965" s="21">
        <v>3</v>
      </c>
      <c r="E965" s="22" t="s">
        <v>649</v>
      </c>
      <c r="F965" s="20"/>
      <c r="G965" s="23">
        <f t="shared" ref="G965:H968" si="78">G966</f>
        <v>8</v>
      </c>
      <c r="H965" s="23">
        <f t="shared" si="78"/>
        <v>8</v>
      </c>
      <c r="I965" s="60"/>
      <c r="J965" s="48"/>
    </row>
    <row r="966" spans="1:10" s="2" customFormat="1" ht="46.5" customHeight="1">
      <c r="A966" s="17" t="s">
        <v>659</v>
      </c>
      <c r="B966" s="20">
        <v>18</v>
      </c>
      <c r="C966" s="21">
        <v>10</v>
      </c>
      <c r="D966" s="21">
        <v>3</v>
      </c>
      <c r="E966" s="22" t="s">
        <v>655</v>
      </c>
      <c r="F966" s="20"/>
      <c r="G966" s="23">
        <f t="shared" si="78"/>
        <v>8</v>
      </c>
      <c r="H966" s="23">
        <f t="shared" si="78"/>
        <v>8</v>
      </c>
      <c r="I966" s="60"/>
      <c r="J966" s="48"/>
    </row>
    <row r="967" spans="1:10" s="9" customFormat="1" ht="26.4">
      <c r="A967" s="41" t="s">
        <v>657</v>
      </c>
      <c r="B967" s="42">
        <v>18</v>
      </c>
      <c r="C967" s="43">
        <v>10</v>
      </c>
      <c r="D967" s="43">
        <v>3</v>
      </c>
      <c r="E967" s="44" t="s">
        <v>656</v>
      </c>
      <c r="F967" s="42"/>
      <c r="G967" s="45">
        <f t="shared" si="78"/>
        <v>8</v>
      </c>
      <c r="H967" s="45">
        <f t="shared" si="78"/>
        <v>8</v>
      </c>
      <c r="I967" s="61"/>
      <c r="J967" s="46"/>
    </row>
    <row r="968" spans="1:10" s="2" customFormat="1">
      <c r="A968" s="17" t="s">
        <v>18</v>
      </c>
      <c r="B968" s="20">
        <v>18</v>
      </c>
      <c r="C968" s="21">
        <v>10</v>
      </c>
      <c r="D968" s="21">
        <v>3</v>
      </c>
      <c r="E968" s="22" t="s">
        <v>656</v>
      </c>
      <c r="F968" s="20">
        <v>300</v>
      </c>
      <c r="G968" s="23">
        <f t="shared" si="78"/>
        <v>8</v>
      </c>
      <c r="H968" s="23">
        <f t="shared" si="78"/>
        <v>8</v>
      </c>
      <c r="I968" s="60"/>
      <c r="J968" s="48"/>
    </row>
    <row r="969" spans="1:10" s="2" customFormat="1">
      <c r="A969" s="17" t="s">
        <v>16</v>
      </c>
      <c r="B969" s="20">
        <v>18</v>
      </c>
      <c r="C969" s="21">
        <v>10</v>
      </c>
      <c r="D969" s="21">
        <v>3</v>
      </c>
      <c r="E969" s="22" t="s">
        <v>656</v>
      </c>
      <c r="F969" s="20">
        <v>320</v>
      </c>
      <c r="G969" s="23">
        <v>8</v>
      </c>
      <c r="H969" s="23">
        <v>8</v>
      </c>
      <c r="I969" s="60"/>
      <c r="J969" s="48"/>
    </row>
    <row r="970" spans="1:10" s="2" customFormat="1">
      <c r="A970" s="17" t="s">
        <v>139</v>
      </c>
      <c r="B970" s="20">
        <v>18</v>
      </c>
      <c r="C970" s="21">
        <v>10</v>
      </c>
      <c r="D970" s="21">
        <v>3</v>
      </c>
      <c r="E970" s="22" t="s">
        <v>470</v>
      </c>
      <c r="F970" s="20" t="s">
        <v>584</v>
      </c>
      <c r="G970" s="23">
        <f t="shared" ref="G970:H973" si="79">G971</f>
        <v>5524.7</v>
      </c>
      <c r="H970" s="23">
        <f t="shared" si="79"/>
        <v>4436</v>
      </c>
      <c r="I970" s="60"/>
      <c r="J970" s="48"/>
    </row>
    <row r="971" spans="1:10" s="2" customFormat="1" ht="26.4">
      <c r="A971" s="17" t="s">
        <v>471</v>
      </c>
      <c r="B971" s="20">
        <v>18</v>
      </c>
      <c r="C971" s="21">
        <v>10</v>
      </c>
      <c r="D971" s="21">
        <v>3</v>
      </c>
      <c r="E971" s="22" t="s">
        <v>472</v>
      </c>
      <c r="F971" s="20" t="s">
        <v>584</v>
      </c>
      <c r="G971" s="23">
        <f t="shared" si="79"/>
        <v>5524.7</v>
      </c>
      <c r="H971" s="23">
        <f t="shared" si="79"/>
        <v>4436</v>
      </c>
      <c r="I971" s="60"/>
      <c r="J971" s="48"/>
    </row>
    <row r="972" spans="1:10" s="9" customFormat="1">
      <c r="A972" s="41" t="s">
        <v>140</v>
      </c>
      <c r="B972" s="42">
        <v>18</v>
      </c>
      <c r="C972" s="43">
        <v>10</v>
      </c>
      <c r="D972" s="43">
        <v>3</v>
      </c>
      <c r="E972" s="44" t="s">
        <v>473</v>
      </c>
      <c r="F972" s="42" t="s">
        <v>584</v>
      </c>
      <c r="G972" s="45">
        <f t="shared" si="79"/>
        <v>5524.7</v>
      </c>
      <c r="H972" s="45">
        <f t="shared" si="79"/>
        <v>4436</v>
      </c>
      <c r="I972" s="61"/>
      <c r="J972" s="46"/>
    </row>
    <row r="973" spans="1:10" s="2" customFormat="1">
      <c r="A973" s="17" t="s">
        <v>18</v>
      </c>
      <c r="B973" s="20">
        <v>18</v>
      </c>
      <c r="C973" s="21">
        <v>10</v>
      </c>
      <c r="D973" s="21">
        <v>3</v>
      </c>
      <c r="E973" s="22" t="s">
        <v>473</v>
      </c>
      <c r="F973" s="20" t="s">
        <v>17</v>
      </c>
      <c r="G973" s="23">
        <f t="shared" si="79"/>
        <v>5524.7</v>
      </c>
      <c r="H973" s="23">
        <f t="shared" si="79"/>
        <v>4436</v>
      </c>
      <c r="I973" s="60"/>
      <c r="J973" s="48"/>
    </row>
    <row r="974" spans="1:10" s="2" customFormat="1">
      <c r="A974" s="17" t="s">
        <v>16</v>
      </c>
      <c r="B974" s="20">
        <v>18</v>
      </c>
      <c r="C974" s="21">
        <v>10</v>
      </c>
      <c r="D974" s="21">
        <v>3</v>
      </c>
      <c r="E974" s="22" t="s">
        <v>473</v>
      </c>
      <c r="F974" s="20" t="s">
        <v>15</v>
      </c>
      <c r="G974" s="23">
        <v>5524.7</v>
      </c>
      <c r="H974" s="23">
        <v>4436</v>
      </c>
      <c r="I974" s="60"/>
      <c r="J974" s="48"/>
    </row>
    <row r="975" spans="1:10" s="2" customFormat="1">
      <c r="A975" s="17" t="s">
        <v>44</v>
      </c>
      <c r="B975" s="20">
        <v>18</v>
      </c>
      <c r="C975" s="21">
        <v>10</v>
      </c>
      <c r="D975" s="21">
        <v>3</v>
      </c>
      <c r="E975" s="22" t="s">
        <v>191</v>
      </c>
      <c r="F975" s="20" t="s">
        <v>584</v>
      </c>
      <c r="G975" s="23">
        <f>G976+G995</f>
        <v>69153</v>
      </c>
      <c r="H975" s="23">
        <f>H976+H995</f>
        <v>72210</v>
      </c>
      <c r="I975" s="60"/>
      <c r="J975" s="48"/>
    </row>
    <row r="976" spans="1:10" s="2" customFormat="1" ht="26.4">
      <c r="A976" s="17" t="s">
        <v>106</v>
      </c>
      <c r="B976" s="20">
        <v>18</v>
      </c>
      <c r="C976" s="21">
        <v>10</v>
      </c>
      <c r="D976" s="21">
        <v>3</v>
      </c>
      <c r="E976" s="22" t="s">
        <v>196</v>
      </c>
      <c r="F976" s="20" t="s">
        <v>584</v>
      </c>
      <c r="G976" s="23">
        <f>G977+G983+G989</f>
        <v>54407</v>
      </c>
      <c r="H976" s="23">
        <f>H977+H983+H989</f>
        <v>56877</v>
      </c>
      <c r="I976" s="60"/>
      <c r="J976" s="48"/>
    </row>
    <row r="977" spans="1:10" s="9" customFormat="1" ht="39.6">
      <c r="A977" s="17" t="s">
        <v>510</v>
      </c>
      <c r="B977" s="20">
        <v>18</v>
      </c>
      <c r="C977" s="21">
        <v>10</v>
      </c>
      <c r="D977" s="21">
        <v>3</v>
      </c>
      <c r="E977" s="22" t="s">
        <v>509</v>
      </c>
      <c r="F977" s="20" t="s">
        <v>584</v>
      </c>
      <c r="G977" s="23">
        <f>G978</f>
        <v>53667</v>
      </c>
      <c r="H977" s="23">
        <f>H978</f>
        <v>56137</v>
      </c>
      <c r="I977" s="60"/>
      <c r="J977" s="48"/>
    </row>
    <row r="978" spans="1:10" s="9" customFormat="1">
      <c r="A978" s="41" t="s">
        <v>136</v>
      </c>
      <c r="B978" s="42">
        <v>18</v>
      </c>
      <c r="C978" s="43">
        <v>10</v>
      </c>
      <c r="D978" s="43">
        <v>3</v>
      </c>
      <c r="E978" s="44" t="s">
        <v>511</v>
      </c>
      <c r="F978" s="42" t="s">
        <v>584</v>
      </c>
      <c r="G978" s="45">
        <f>G979+G981</f>
        <v>53667</v>
      </c>
      <c r="H978" s="45">
        <f>H979+H981</f>
        <v>56137</v>
      </c>
      <c r="I978" s="61"/>
      <c r="J978" s="46"/>
    </row>
    <row r="979" spans="1:10" s="2" customFormat="1">
      <c r="A979" s="17" t="s">
        <v>524</v>
      </c>
      <c r="B979" s="20">
        <v>18</v>
      </c>
      <c r="C979" s="21">
        <v>10</v>
      </c>
      <c r="D979" s="21">
        <v>3</v>
      </c>
      <c r="E979" s="22" t="s">
        <v>511</v>
      </c>
      <c r="F979" s="20" t="s">
        <v>20</v>
      </c>
      <c r="G979" s="23">
        <f>G980</f>
        <v>402.5</v>
      </c>
      <c r="H979" s="23">
        <f>H980</f>
        <v>421</v>
      </c>
      <c r="I979" s="60"/>
      <c r="J979" s="48"/>
    </row>
    <row r="980" spans="1:10" s="2" customFormat="1">
      <c r="A980" s="17" t="s">
        <v>36</v>
      </c>
      <c r="B980" s="20">
        <v>18</v>
      </c>
      <c r="C980" s="21">
        <v>10</v>
      </c>
      <c r="D980" s="21">
        <v>3</v>
      </c>
      <c r="E980" s="22" t="s">
        <v>511</v>
      </c>
      <c r="F980" s="20" t="s">
        <v>19</v>
      </c>
      <c r="G980" s="23">
        <v>402.5</v>
      </c>
      <c r="H980" s="23">
        <v>421</v>
      </c>
      <c r="I980" s="60"/>
      <c r="J980" s="48"/>
    </row>
    <row r="981" spans="1:10" s="2" customFormat="1">
      <c r="A981" s="17" t="s">
        <v>18</v>
      </c>
      <c r="B981" s="20">
        <v>18</v>
      </c>
      <c r="C981" s="21">
        <v>10</v>
      </c>
      <c r="D981" s="21">
        <v>3</v>
      </c>
      <c r="E981" s="22" t="s">
        <v>511</v>
      </c>
      <c r="F981" s="20" t="s">
        <v>17</v>
      </c>
      <c r="G981" s="23">
        <f>G982</f>
        <v>53264.5</v>
      </c>
      <c r="H981" s="23">
        <f>H982</f>
        <v>55716</v>
      </c>
      <c r="I981" s="60"/>
      <c r="J981" s="48"/>
    </row>
    <row r="982" spans="1:10" s="2" customFormat="1">
      <c r="A982" s="17" t="s">
        <v>16</v>
      </c>
      <c r="B982" s="20">
        <v>18</v>
      </c>
      <c r="C982" s="21">
        <v>10</v>
      </c>
      <c r="D982" s="21">
        <v>3</v>
      </c>
      <c r="E982" s="22" t="s">
        <v>511</v>
      </c>
      <c r="F982" s="20" t="s">
        <v>15</v>
      </c>
      <c r="G982" s="23">
        <v>53264.5</v>
      </c>
      <c r="H982" s="23">
        <v>55716</v>
      </c>
      <c r="I982" s="60"/>
      <c r="J982" s="48"/>
    </row>
    <row r="983" spans="1:10" s="2" customFormat="1" ht="39.6">
      <c r="A983" s="17" t="s">
        <v>474</v>
      </c>
      <c r="B983" s="20">
        <v>18</v>
      </c>
      <c r="C983" s="21">
        <v>10</v>
      </c>
      <c r="D983" s="21">
        <v>3</v>
      </c>
      <c r="E983" s="22" t="s">
        <v>475</v>
      </c>
      <c r="F983" s="20" t="s">
        <v>584</v>
      </c>
      <c r="G983" s="23">
        <f>G984</f>
        <v>40</v>
      </c>
      <c r="H983" s="23">
        <f>H984</f>
        <v>40</v>
      </c>
      <c r="I983" s="60"/>
      <c r="J983" s="48"/>
    </row>
    <row r="984" spans="1:10" s="9" customFormat="1" ht="26.4">
      <c r="A984" s="41" t="s">
        <v>132</v>
      </c>
      <c r="B984" s="42">
        <v>18</v>
      </c>
      <c r="C984" s="43">
        <v>10</v>
      </c>
      <c r="D984" s="43">
        <v>3</v>
      </c>
      <c r="E984" s="44" t="s">
        <v>476</v>
      </c>
      <c r="F984" s="42" t="s">
        <v>584</v>
      </c>
      <c r="G984" s="45">
        <f>G985+G987</f>
        <v>40</v>
      </c>
      <c r="H984" s="45">
        <f>H985+H987</f>
        <v>40</v>
      </c>
      <c r="I984" s="61"/>
      <c r="J984" s="46"/>
    </row>
    <row r="985" spans="1:10" s="2" customFormat="1">
      <c r="A985" s="17" t="s">
        <v>524</v>
      </c>
      <c r="B985" s="20">
        <v>18</v>
      </c>
      <c r="C985" s="21">
        <v>10</v>
      </c>
      <c r="D985" s="21">
        <v>3</v>
      </c>
      <c r="E985" s="22" t="s">
        <v>476</v>
      </c>
      <c r="F985" s="20" t="s">
        <v>20</v>
      </c>
      <c r="G985" s="23">
        <f>G986</f>
        <v>0.3</v>
      </c>
      <c r="H985" s="23">
        <f>H986</f>
        <v>0.3</v>
      </c>
      <c r="I985" s="60"/>
      <c r="J985" s="48"/>
    </row>
    <row r="986" spans="1:10" s="2" customFormat="1">
      <c r="A986" s="17" t="s">
        <v>36</v>
      </c>
      <c r="B986" s="20">
        <v>18</v>
      </c>
      <c r="C986" s="21">
        <v>10</v>
      </c>
      <c r="D986" s="21">
        <v>3</v>
      </c>
      <c r="E986" s="22" t="s">
        <v>476</v>
      </c>
      <c r="F986" s="20" t="s">
        <v>19</v>
      </c>
      <c r="G986" s="23">
        <v>0.3</v>
      </c>
      <c r="H986" s="23">
        <v>0.3</v>
      </c>
      <c r="I986" s="60"/>
      <c r="J986" s="48"/>
    </row>
    <row r="987" spans="1:10" s="2" customFormat="1">
      <c r="A987" s="17" t="s">
        <v>18</v>
      </c>
      <c r="B987" s="20">
        <v>18</v>
      </c>
      <c r="C987" s="21">
        <v>10</v>
      </c>
      <c r="D987" s="21">
        <v>3</v>
      </c>
      <c r="E987" s="22" t="s">
        <v>476</v>
      </c>
      <c r="F987" s="20" t="s">
        <v>17</v>
      </c>
      <c r="G987" s="23">
        <f>G988</f>
        <v>39.700000000000003</v>
      </c>
      <c r="H987" s="23">
        <f>H988</f>
        <v>39.700000000000003</v>
      </c>
      <c r="I987" s="60"/>
      <c r="J987" s="48"/>
    </row>
    <row r="988" spans="1:10" s="2" customFormat="1">
      <c r="A988" s="17" t="s">
        <v>133</v>
      </c>
      <c r="B988" s="20">
        <v>18</v>
      </c>
      <c r="C988" s="21">
        <v>10</v>
      </c>
      <c r="D988" s="21">
        <v>3</v>
      </c>
      <c r="E988" s="22" t="s">
        <v>476</v>
      </c>
      <c r="F988" s="20" t="s">
        <v>134</v>
      </c>
      <c r="G988" s="23">
        <v>39.700000000000003</v>
      </c>
      <c r="H988" s="23">
        <v>39.700000000000003</v>
      </c>
      <c r="I988" s="60"/>
      <c r="J988" s="48"/>
    </row>
    <row r="989" spans="1:10" s="2" customFormat="1" ht="41.4" customHeight="1">
      <c r="A989" s="17" t="s">
        <v>197</v>
      </c>
      <c r="B989" s="20">
        <v>18</v>
      </c>
      <c r="C989" s="21">
        <v>10</v>
      </c>
      <c r="D989" s="21">
        <v>3</v>
      </c>
      <c r="E989" s="22" t="s">
        <v>198</v>
      </c>
      <c r="F989" s="20" t="s">
        <v>584</v>
      </c>
      <c r="G989" s="23">
        <f>G990</f>
        <v>700</v>
      </c>
      <c r="H989" s="23">
        <f>H990</f>
        <v>700</v>
      </c>
      <c r="I989" s="60"/>
      <c r="J989" s="48"/>
    </row>
    <row r="990" spans="1:10" s="9" customFormat="1">
      <c r="A990" s="41" t="s">
        <v>135</v>
      </c>
      <c r="B990" s="42">
        <v>18</v>
      </c>
      <c r="C990" s="43">
        <v>10</v>
      </c>
      <c r="D990" s="43">
        <v>3</v>
      </c>
      <c r="E990" s="44" t="s">
        <v>477</v>
      </c>
      <c r="F990" s="42" t="s">
        <v>584</v>
      </c>
      <c r="G990" s="45">
        <f>G991+G993</f>
        <v>700</v>
      </c>
      <c r="H990" s="45">
        <f>H991+H993</f>
        <v>700</v>
      </c>
      <c r="I990" s="61"/>
      <c r="J990" s="46"/>
    </row>
    <row r="991" spans="1:10" s="2" customFormat="1">
      <c r="A991" s="17" t="s">
        <v>524</v>
      </c>
      <c r="B991" s="20">
        <v>18</v>
      </c>
      <c r="C991" s="21">
        <v>10</v>
      </c>
      <c r="D991" s="21">
        <v>3</v>
      </c>
      <c r="E991" s="22" t="s">
        <v>477</v>
      </c>
      <c r="F991" s="20" t="s">
        <v>20</v>
      </c>
      <c r="G991" s="23">
        <f>G992</f>
        <v>5.3</v>
      </c>
      <c r="H991" s="23">
        <f>H992</f>
        <v>5.3</v>
      </c>
      <c r="I991" s="60"/>
      <c r="J991" s="48"/>
    </row>
    <row r="992" spans="1:10" s="2" customFormat="1">
      <c r="A992" s="17" t="s">
        <v>36</v>
      </c>
      <c r="B992" s="20">
        <v>18</v>
      </c>
      <c r="C992" s="21">
        <v>10</v>
      </c>
      <c r="D992" s="21">
        <v>3</v>
      </c>
      <c r="E992" s="22" t="s">
        <v>477</v>
      </c>
      <c r="F992" s="20" t="s">
        <v>19</v>
      </c>
      <c r="G992" s="23">
        <v>5.3</v>
      </c>
      <c r="H992" s="23">
        <v>5.3</v>
      </c>
      <c r="I992" s="60"/>
      <c r="J992" s="48"/>
    </row>
    <row r="993" spans="1:10" s="2" customFormat="1">
      <c r="A993" s="17" t="s">
        <v>18</v>
      </c>
      <c r="B993" s="20">
        <v>18</v>
      </c>
      <c r="C993" s="21">
        <v>10</v>
      </c>
      <c r="D993" s="21">
        <v>3</v>
      </c>
      <c r="E993" s="22" t="s">
        <v>477</v>
      </c>
      <c r="F993" s="20" t="s">
        <v>17</v>
      </c>
      <c r="G993" s="23">
        <f>G994</f>
        <v>694.7</v>
      </c>
      <c r="H993" s="23">
        <f>H994</f>
        <v>694.7</v>
      </c>
      <c r="I993" s="60"/>
      <c r="J993" s="48"/>
    </row>
    <row r="994" spans="1:10" s="2" customFormat="1">
      <c r="A994" s="17" t="s">
        <v>133</v>
      </c>
      <c r="B994" s="20">
        <v>18</v>
      </c>
      <c r="C994" s="21">
        <v>10</v>
      </c>
      <c r="D994" s="21">
        <v>3</v>
      </c>
      <c r="E994" s="22" t="s">
        <v>477</v>
      </c>
      <c r="F994" s="20" t="s">
        <v>134</v>
      </c>
      <c r="G994" s="23">
        <v>694.7</v>
      </c>
      <c r="H994" s="23">
        <v>694.7</v>
      </c>
      <c r="I994" s="60"/>
      <c r="J994" s="48"/>
    </row>
    <row r="995" spans="1:10" s="2" customFormat="1" ht="26.4">
      <c r="A995" s="17" t="s">
        <v>562</v>
      </c>
      <c r="B995" s="20">
        <v>18</v>
      </c>
      <c r="C995" s="21">
        <v>10</v>
      </c>
      <c r="D995" s="21">
        <v>3</v>
      </c>
      <c r="E995" s="22" t="s">
        <v>708</v>
      </c>
      <c r="F995" s="20"/>
      <c r="G995" s="23">
        <f>G996+G1000</f>
        <v>14746</v>
      </c>
      <c r="H995" s="23">
        <f>H996+H1000</f>
        <v>15333</v>
      </c>
      <c r="I995" s="60"/>
      <c r="J995" s="48"/>
    </row>
    <row r="996" spans="1:10" s="2" customFormat="1" ht="26.4">
      <c r="A996" s="17" t="s">
        <v>696</v>
      </c>
      <c r="B996" s="20">
        <v>18</v>
      </c>
      <c r="C996" s="21">
        <v>10</v>
      </c>
      <c r="D996" s="21">
        <v>3</v>
      </c>
      <c r="E996" s="22" t="s">
        <v>709</v>
      </c>
      <c r="F996" s="20"/>
      <c r="G996" s="23">
        <f t="shared" ref="G996:H998" si="80">G997</f>
        <v>1100</v>
      </c>
      <c r="H996" s="23">
        <f t="shared" si="80"/>
        <v>1100</v>
      </c>
      <c r="I996" s="60"/>
      <c r="J996" s="48"/>
    </row>
    <row r="997" spans="1:10" s="9" customFormat="1" ht="39.6">
      <c r="A997" s="41" t="s">
        <v>626</v>
      </c>
      <c r="B997" s="42">
        <v>18</v>
      </c>
      <c r="C997" s="43">
        <v>10</v>
      </c>
      <c r="D997" s="43">
        <v>3</v>
      </c>
      <c r="E997" s="44" t="s">
        <v>710</v>
      </c>
      <c r="F997" s="42"/>
      <c r="G997" s="45">
        <f t="shared" si="80"/>
        <v>1100</v>
      </c>
      <c r="H997" s="45">
        <f t="shared" si="80"/>
        <v>1100</v>
      </c>
      <c r="I997" s="61"/>
      <c r="J997" s="46"/>
    </row>
    <row r="998" spans="1:10" s="2" customFormat="1">
      <c r="A998" s="17" t="s">
        <v>18</v>
      </c>
      <c r="B998" s="20">
        <v>18</v>
      </c>
      <c r="C998" s="21">
        <v>10</v>
      </c>
      <c r="D998" s="21">
        <v>3</v>
      </c>
      <c r="E998" s="22" t="s">
        <v>710</v>
      </c>
      <c r="F998" s="20">
        <v>300</v>
      </c>
      <c r="G998" s="23">
        <f t="shared" si="80"/>
        <v>1100</v>
      </c>
      <c r="H998" s="23">
        <f t="shared" si="80"/>
        <v>1100</v>
      </c>
      <c r="I998" s="60"/>
      <c r="J998" s="48"/>
    </row>
    <row r="999" spans="1:10" s="2" customFormat="1">
      <c r="A999" s="17" t="s">
        <v>133</v>
      </c>
      <c r="B999" s="20">
        <v>18</v>
      </c>
      <c r="C999" s="21">
        <v>10</v>
      </c>
      <c r="D999" s="21">
        <v>3</v>
      </c>
      <c r="E999" s="22" t="s">
        <v>710</v>
      </c>
      <c r="F999" s="20">
        <v>310</v>
      </c>
      <c r="G999" s="23">
        <v>1100</v>
      </c>
      <c r="H999" s="23">
        <v>1100</v>
      </c>
      <c r="I999" s="60"/>
      <c r="J999" s="48"/>
    </row>
    <row r="1000" spans="1:10" s="2" customFormat="1" ht="26.4">
      <c r="A1000" s="75" t="s">
        <v>955</v>
      </c>
      <c r="B1000" s="20">
        <v>18</v>
      </c>
      <c r="C1000" s="21">
        <v>10</v>
      </c>
      <c r="D1000" s="21">
        <v>3</v>
      </c>
      <c r="E1000" s="22" t="s">
        <v>954</v>
      </c>
      <c r="F1000" s="20"/>
      <c r="G1000" s="23">
        <f t="shared" ref="G1000:H1002" si="81">G1001</f>
        <v>13646</v>
      </c>
      <c r="H1000" s="23">
        <f t="shared" si="81"/>
        <v>14233</v>
      </c>
      <c r="I1000" s="60"/>
      <c r="J1000" s="48"/>
    </row>
    <row r="1001" spans="1:10" s="9" customFormat="1" ht="26.4">
      <c r="A1001" s="41" t="s">
        <v>718</v>
      </c>
      <c r="B1001" s="42">
        <v>18</v>
      </c>
      <c r="C1001" s="43">
        <v>10</v>
      </c>
      <c r="D1001" s="43">
        <v>3</v>
      </c>
      <c r="E1001" s="44" t="s">
        <v>1070</v>
      </c>
      <c r="F1001" s="42"/>
      <c r="G1001" s="45">
        <f t="shared" si="81"/>
        <v>13646</v>
      </c>
      <c r="H1001" s="45">
        <f t="shared" si="81"/>
        <v>14233</v>
      </c>
      <c r="I1001" s="61"/>
      <c r="J1001" s="46"/>
    </row>
    <row r="1002" spans="1:10" s="2" customFormat="1">
      <c r="A1002" s="17" t="s">
        <v>524</v>
      </c>
      <c r="B1002" s="20">
        <v>18</v>
      </c>
      <c r="C1002" s="21">
        <v>10</v>
      </c>
      <c r="D1002" s="21">
        <v>3</v>
      </c>
      <c r="E1002" s="22" t="s">
        <v>1070</v>
      </c>
      <c r="F1002" s="20">
        <v>200</v>
      </c>
      <c r="G1002" s="23">
        <f t="shared" si="81"/>
        <v>13646</v>
      </c>
      <c r="H1002" s="23">
        <f t="shared" si="81"/>
        <v>14233</v>
      </c>
      <c r="I1002" s="60"/>
      <c r="J1002" s="48"/>
    </row>
    <row r="1003" spans="1:10" s="2" customFormat="1">
      <c r="A1003" s="17" t="s">
        <v>36</v>
      </c>
      <c r="B1003" s="20">
        <v>18</v>
      </c>
      <c r="C1003" s="21">
        <v>10</v>
      </c>
      <c r="D1003" s="21">
        <v>3</v>
      </c>
      <c r="E1003" s="22" t="s">
        <v>1070</v>
      </c>
      <c r="F1003" s="20">
        <v>240</v>
      </c>
      <c r="G1003" s="23">
        <v>13646</v>
      </c>
      <c r="H1003" s="23">
        <v>14233</v>
      </c>
      <c r="I1003" s="60"/>
      <c r="J1003" s="48"/>
    </row>
    <row r="1004" spans="1:10" s="2" customFormat="1">
      <c r="A1004" s="17" t="s">
        <v>149</v>
      </c>
      <c r="B1004" s="20">
        <v>18</v>
      </c>
      <c r="C1004" s="21">
        <v>10</v>
      </c>
      <c r="D1004" s="21">
        <v>3</v>
      </c>
      <c r="E1004" s="22" t="s">
        <v>204</v>
      </c>
      <c r="F1004" s="20"/>
      <c r="G1004" s="23">
        <f>G1005</f>
        <v>4901.9000000000005</v>
      </c>
      <c r="H1004" s="23">
        <f>H1005</f>
        <v>8824</v>
      </c>
      <c r="I1004" s="60"/>
      <c r="J1004" s="48"/>
    </row>
    <row r="1005" spans="1:10" s="2" customFormat="1">
      <c r="A1005" s="17" t="s">
        <v>669</v>
      </c>
      <c r="B1005" s="20">
        <v>18</v>
      </c>
      <c r="C1005" s="21">
        <v>10</v>
      </c>
      <c r="D1005" s="21">
        <v>3</v>
      </c>
      <c r="E1005" s="22" t="s">
        <v>666</v>
      </c>
      <c r="F1005" s="20"/>
      <c r="G1005" s="23">
        <f>G1006</f>
        <v>4901.9000000000005</v>
      </c>
      <c r="H1005" s="23">
        <f>H1006</f>
        <v>8824</v>
      </c>
      <c r="I1005" s="60"/>
      <c r="J1005" s="48"/>
    </row>
    <row r="1006" spans="1:10" s="2" customFormat="1" ht="26.4">
      <c r="A1006" s="17" t="s">
        <v>670</v>
      </c>
      <c r="B1006" s="20">
        <v>18</v>
      </c>
      <c r="C1006" s="21">
        <v>10</v>
      </c>
      <c r="D1006" s="21">
        <v>3</v>
      </c>
      <c r="E1006" s="22" t="s">
        <v>667</v>
      </c>
      <c r="F1006" s="20"/>
      <c r="G1006" s="23">
        <f>G1007+G1010</f>
        <v>4901.9000000000005</v>
      </c>
      <c r="H1006" s="23">
        <f>H1007+H1010</f>
        <v>8824</v>
      </c>
      <c r="I1006" s="60"/>
      <c r="J1006" s="48"/>
    </row>
    <row r="1007" spans="1:10" s="9" customFormat="1">
      <c r="A1007" s="41" t="s">
        <v>671</v>
      </c>
      <c r="B1007" s="42">
        <v>18</v>
      </c>
      <c r="C1007" s="43">
        <v>10</v>
      </c>
      <c r="D1007" s="43">
        <v>3</v>
      </c>
      <c r="E1007" s="44" t="s">
        <v>668</v>
      </c>
      <c r="F1007" s="42"/>
      <c r="G1007" s="45">
        <f>G1008</f>
        <v>1023.1</v>
      </c>
      <c r="H1007" s="45">
        <f>H1008</f>
        <v>2146</v>
      </c>
      <c r="I1007" s="61"/>
      <c r="J1007" s="46"/>
    </row>
    <row r="1008" spans="1:10" s="2" customFormat="1">
      <c r="A1008" s="17" t="s">
        <v>18</v>
      </c>
      <c r="B1008" s="20">
        <v>18</v>
      </c>
      <c r="C1008" s="21">
        <v>10</v>
      </c>
      <c r="D1008" s="21">
        <v>3</v>
      </c>
      <c r="E1008" s="22" t="s">
        <v>668</v>
      </c>
      <c r="F1008" s="20">
        <v>300</v>
      </c>
      <c r="G1008" s="23">
        <f>G1009</f>
        <v>1023.1</v>
      </c>
      <c r="H1008" s="23">
        <f>H1009</f>
        <v>2146</v>
      </c>
      <c r="I1008" s="60"/>
      <c r="J1008" s="48"/>
    </row>
    <row r="1009" spans="1:10" s="2" customFormat="1" ht="15" customHeight="1">
      <c r="A1009" s="17" t="s">
        <v>16</v>
      </c>
      <c r="B1009" s="20">
        <v>18</v>
      </c>
      <c r="C1009" s="21">
        <v>10</v>
      </c>
      <c r="D1009" s="21">
        <v>3</v>
      </c>
      <c r="E1009" s="22" t="s">
        <v>668</v>
      </c>
      <c r="F1009" s="20">
        <v>320</v>
      </c>
      <c r="G1009" s="23">
        <v>1023.1</v>
      </c>
      <c r="H1009" s="23">
        <v>2146</v>
      </c>
      <c r="I1009" s="60"/>
      <c r="J1009" s="48"/>
    </row>
    <row r="1010" spans="1:10" s="9" customFormat="1" ht="26.4">
      <c r="A1010" s="41" t="s">
        <v>673</v>
      </c>
      <c r="B1010" s="42">
        <v>18</v>
      </c>
      <c r="C1010" s="43">
        <v>10</v>
      </c>
      <c r="D1010" s="43">
        <v>3</v>
      </c>
      <c r="E1010" s="44" t="s">
        <v>672</v>
      </c>
      <c r="F1010" s="42"/>
      <c r="G1010" s="45">
        <f>G1011</f>
        <v>3878.8</v>
      </c>
      <c r="H1010" s="45">
        <f>H1011</f>
        <v>6678</v>
      </c>
      <c r="I1010" s="61"/>
      <c r="J1010" s="46"/>
    </row>
    <row r="1011" spans="1:10" s="2" customFormat="1">
      <c r="A1011" s="17" t="s">
        <v>18</v>
      </c>
      <c r="B1011" s="20">
        <v>18</v>
      </c>
      <c r="C1011" s="21">
        <v>10</v>
      </c>
      <c r="D1011" s="21">
        <v>3</v>
      </c>
      <c r="E1011" s="22" t="s">
        <v>672</v>
      </c>
      <c r="F1011" s="20">
        <v>300</v>
      </c>
      <c r="G1011" s="23">
        <f>G1012</f>
        <v>3878.8</v>
      </c>
      <c r="H1011" s="23">
        <f>H1012</f>
        <v>6678</v>
      </c>
      <c r="I1011" s="60"/>
      <c r="J1011" s="48"/>
    </row>
    <row r="1012" spans="1:10" s="2" customFormat="1">
      <c r="A1012" s="17" t="s">
        <v>16</v>
      </c>
      <c r="B1012" s="20">
        <v>18</v>
      </c>
      <c r="C1012" s="21">
        <v>10</v>
      </c>
      <c r="D1012" s="21">
        <v>3</v>
      </c>
      <c r="E1012" s="22" t="s">
        <v>672</v>
      </c>
      <c r="F1012" s="20">
        <v>320</v>
      </c>
      <c r="G1012" s="23">
        <v>3878.8</v>
      </c>
      <c r="H1012" s="23">
        <v>6678</v>
      </c>
      <c r="I1012" s="60"/>
      <c r="J1012" s="48"/>
    </row>
    <row r="1013" spans="1:10" s="2" customFormat="1">
      <c r="A1013" s="17" t="s">
        <v>86</v>
      </c>
      <c r="B1013" s="20">
        <v>18</v>
      </c>
      <c r="C1013" s="21">
        <v>10</v>
      </c>
      <c r="D1013" s="21">
        <v>3</v>
      </c>
      <c r="E1013" s="22" t="s">
        <v>258</v>
      </c>
      <c r="F1013" s="20" t="s">
        <v>584</v>
      </c>
      <c r="G1013" s="23">
        <f t="shared" ref="G1013:H1015" si="82">G1014</f>
        <v>300</v>
      </c>
      <c r="H1013" s="23">
        <f t="shared" si="82"/>
        <v>300</v>
      </c>
      <c r="I1013" s="60"/>
      <c r="J1013" s="48"/>
    </row>
    <row r="1014" spans="1:10" s="9" customFormat="1">
      <c r="A1014" s="41" t="s">
        <v>168</v>
      </c>
      <c r="B1014" s="42">
        <v>18</v>
      </c>
      <c r="C1014" s="43">
        <v>10</v>
      </c>
      <c r="D1014" s="43">
        <v>3</v>
      </c>
      <c r="E1014" s="44" t="s">
        <v>478</v>
      </c>
      <c r="F1014" s="42" t="s">
        <v>584</v>
      </c>
      <c r="G1014" s="84">
        <f t="shared" si="82"/>
        <v>300</v>
      </c>
      <c r="H1014" s="84">
        <f t="shared" si="82"/>
        <v>300</v>
      </c>
      <c r="I1014" s="61"/>
      <c r="J1014" s="46"/>
    </row>
    <row r="1015" spans="1:10" s="2" customFormat="1">
      <c r="A1015" s="17" t="s">
        <v>18</v>
      </c>
      <c r="B1015" s="20">
        <v>18</v>
      </c>
      <c r="C1015" s="21">
        <v>10</v>
      </c>
      <c r="D1015" s="21">
        <v>3</v>
      </c>
      <c r="E1015" s="22" t="s">
        <v>478</v>
      </c>
      <c r="F1015" s="20" t="s">
        <v>17</v>
      </c>
      <c r="G1015" s="23">
        <f t="shared" si="82"/>
        <v>300</v>
      </c>
      <c r="H1015" s="23">
        <f t="shared" si="82"/>
        <v>300</v>
      </c>
      <c r="I1015" s="60"/>
      <c r="J1015" s="48"/>
    </row>
    <row r="1016" spans="1:10" s="2" customFormat="1">
      <c r="A1016" s="17" t="s">
        <v>507</v>
      </c>
      <c r="B1016" s="20">
        <v>18</v>
      </c>
      <c r="C1016" s="21">
        <v>10</v>
      </c>
      <c r="D1016" s="21">
        <v>3</v>
      </c>
      <c r="E1016" s="22" t="s">
        <v>478</v>
      </c>
      <c r="F1016" s="20" t="s">
        <v>506</v>
      </c>
      <c r="G1016" s="23">
        <v>300</v>
      </c>
      <c r="H1016" s="23">
        <v>300</v>
      </c>
      <c r="I1016" s="60"/>
      <c r="J1016" s="48"/>
    </row>
    <row r="1017" spans="1:10" s="2" customFormat="1">
      <c r="A1017" s="36" t="s">
        <v>24</v>
      </c>
      <c r="B1017" s="37">
        <v>18</v>
      </c>
      <c r="C1017" s="38">
        <v>10</v>
      </c>
      <c r="D1017" s="38">
        <v>4</v>
      </c>
      <c r="E1017" s="39" t="s">
        <v>584</v>
      </c>
      <c r="F1017" s="37" t="s">
        <v>584</v>
      </c>
      <c r="G1017" s="40">
        <f t="shared" ref="G1017:H1022" si="83">G1018</f>
        <v>21979</v>
      </c>
      <c r="H1017" s="40">
        <f t="shared" si="83"/>
        <v>30770</v>
      </c>
      <c r="I1017" s="60"/>
      <c r="J1017" s="48"/>
    </row>
    <row r="1018" spans="1:10" s="2" customFormat="1">
      <c r="A1018" s="17" t="s">
        <v>587</v>
      </c>
      <c r="B1018" s="20">
        <v>18</v>
      </c>
      <c r="C1018" s="21">
        <v>10</v>
      </c>
      <c r="D1018" s="21">
        <v>4</v>
      </c>
      <c r="E1018" s="22" t="s">
        <v>469</v>
      </c>
      <c r="F1018" s="20" t="s">
        <v>584</v>
      </c>
      <c r="G1018" s="23">
        <f t="shared" si="83"/>
        <v>21979</v>
      </c>
      <c r="H1018" s="23">
        <f t="shared" si="83"/>
        <v>30770</v>
      </c>
      <c r="I1018" s="60"/>
      <c r="J1018" s="48"/>
    </row>
    <row r="1019" spans="1:10" s="2" customFormat="1" ht="26.4">
      <c r="A1019" s="17" t="s">
        <v>147</v>
      </c>
      <c r="B1019" s="20">
        <v>18</v>
      </c>
      <c r="C1019" s="21">
        <v>10</v>
      </c>
      <c r="D1019" s="21">
        <v>4</v>
      </c>
      <c r="E1019" s="22" t="s">
        <v>479</v>
      </c>
      <c r="F1019" s="20" t="s">
        <v>584</v>
      </c>
      <c r="G1019" s="23">
        <f t="shared" si="83"/>
        <v>21979</v>
      </c>
      <c r="H1019" s="23">
        <f t="shared" si="83"/>
        <v>30770</v>
      </c>
      <c r="I1019" s="60"/>
      <c r="J1019" s="48"/>
    </row>
    <row r="1020" spans="1:10" s="2" customFormat="1" ht="39.6">
      <c r="A1020" s="17" t="s">
        <v>588</v>
      </c>
      <c r="B1020" s="20">
        <v>18</v>
      </c>
      <c r="C1020" s="21">
        <v>10</v>
      </c>
      <c r="D1020" s="21">
        <v>4</v>
      </c>
      <c r="E1020" s="22" t="s">
        <v>480</v>
      </c>
      <c r="F1020" s="20" t="s">
        <v>584</v>
      </c>
      <c r="G1020" s="23">
        <f t="shared" si="83"/>
        <v>21979</v>
      </c>
      <c r="H1020" s="23">
        <f t="shared" si="83"/>
        <v>30770</v>
      </c>
      <c r="I1020" s="60"/>
      <c r="J1020" s="48"/>
    </row>
    <row r="1021" spans="1:10" s="9" customFormat="1" ht="26.4">
      <c r="A1021" s="41" t="s">
        <v>522</v>
      </c>
      <c r="B1021" s="42">
        <v>18</v>
      </c>
      <c r="C1021" s="43">
        <v>10</v>
      </c>
      <c r="D1021" s="43">
        <v>4</v>
      </c>
      <c r="E1021" s="44" t="s">
        <v>518</v>
      </c>
      <c r="F1021" s="42" t="s">
        <v>584</v>
      </c>
      <c r="G1021" s="45">
        <f t="shared" si="83"/>
        <v>21979</v>
      </c>
      <c r="H1021" s="45">
        <f t="shared" si="83"/>
        <v>30770</v>
      </c>
      <c r="I1021" s="61"/>
      <c r="J1021" s="46"/>
    </row>
    <row r="1022" spans="1:10" s="2" customFormat="1">
      <c r="A1022" s="17" t="s">
        <v>18</v>
      </c>
      <c r="B1022" s="20">
        <v>18</v>
      </c>
      <c r="C1022" s="21">
        <v>10</v>
      </c>
      <c r="D1022" s="21">
        <v>4</v>
      </c>
      <c r="E1022" s="22" t="s">
        <v>518</v>
      </c>
      <c r="F1022" s="20" t="s">
        <v>17</v>
      </c>
      <c r="G1022" s="23">
        <f t="shared" si="83"/>
        <v>21979</v>
      </c>
      <c r="H1022" s="23">
        <f t="shared" si="83"/>
        <v>30770</v>
      </c>
      <c r="I1022" s="60"/>
      <c r="J1022" s="48"/>
    </row>
    <row r="1023" spans="1:10" s="2" customFormat="1">
      <c r="A1023" s="17" t="s">
        <v>16</v>
      </c>
      <c r="B1023" s="20">
        <v>18</v>
      </c>
      <c r="C1023" s="21">
        <v>10</v>
      </c>
      <c r="D1023" s="21">
        <v>4</v>
      </c>
      <c r="E1023" s="22" t="s">
        <v>518</v>
      </c>
      <c r="F1023" s="20" t="s">
        <v>15</v>
      </c>
      <c r="G1023" s="23">
        <v>21979</v>
      </c>
      <c r="H1023" s="23">
        <v>30770</v>
      </c>
      <c r="I1023" s="60"/>
      <c r="J1023" s="48"/>
    </row>
    <row r="1024" spans="1:10" s="2" customFormat="1">
      <c r="A1024" s="31" t="s">
        <v>141</v>
      </c>
      <c r="B1024" s="32">
        <v>18</v>
      </c>
      <c r="C1024" s="33">
        <v>11</v>
      </c>
      <c r="D1024" s="33">
        <v>0</v>
      </c>
      <c r="E1024" s="34" t="s">
        <v>584</v>
      </c>
      <c r="F1024" s="32" t="s">
        <v>584</v>
      </c>
      <c r="G1024" s="35">
        <f>G1025+G1041</f>
        <v>4804.8</v>
      </c>
      <c r="H1024" s="35">
        <f>H1025+H1041</f>
        <v>4804.8</v>
      </c>
      <c r="I1024" s="60"/>
      <c r="J1024" s="48"/>
    </row>
    <row r="1025" spans="1:10" s="2" customFormat="1">
      <c r="A1025" s="36" t="s">
        <v>142</v>
      </c>
      <c r="B1025" s="37">
        <v>18</v>
      </c>
      <c r="C1025" s="38">
        <v>11</v>
      </c>
      <c r="D1025" s="38">
        <v>2</v>
      </c>
      <c r="E1025" s="39" t="s">
        <v>584</v>
      </c>
      <c r="F1025" s="37" t="s">
        <v>584</v>
      </c>
      <c r="G1025" s="40">
        <f>G1026+G1035</f>
        <v>730</v>
      </c>
      <c r="H1025" s="40">
        <f>H1026+H1035</f>
        <v>730</v>
      </c>
      <c r="I1025" s="60"/>
      <c r="J1025" s="48"/>
    </row>
    <row r="1026" spans="1:10" s="2" customFormat="1" ht="26.4">
      <c r="A1026" s="17" t="s">
        <v>575</v>
      </c>
      <c r="B1026" s="20">
        <v>18</v>
      </c>
      <c r="C1026" s="21">
        <v>11</v>
      </c>
      <c r="D1026" s="21">
        <v>2</v>
      </c>
      <c r="E1026" s="22" t="s">
        <v>430</v>
      </c>
      <c r="F1026" s="20" t="s">
        <v>584</v>
      </c>
      <c r="G1026" s="23">
        <f>G1027</f>
        <v>700</v>
      </c>
      <c r="H1026" s="23">
        <f>H1027</f>
        <v>700</v>
      </c>
      <c r="I1026" s="60"/>
      <c r="J1026" s="48"/>
    </row>
    <row r="1027" spans="1:10" s="2" customFormat="1">
      <c r="A1027" s="17" t="s">
        <v>143</v>
      </c>
      <c r="B1027" s="20">
        <v>18</v>
      </c>
      <c r="C1027" s="21">
        <v>11</v>
      </c>
      <c r="D1027" s="21">
        <v>2</v>
      </c>
      <c r="E1027" s="22" t="s">
        <v>481</v>
      </c>
      <c r="F1027" s="20" t="s">
        <v>584</v>
      </c>
      <c r="G1027" s="23">
        <f>G1028</f>
        <v>700</v>
      </c>
      <c r="H1027" s="23">
        <f>H1028</f>
        <v>700</v>
      </c>
      <c r="I1027" s="60"/>
      <c r="J1027" s="48"/>
    </row>
    <row r="1028" spans="1:10" s="2" customFormat="1" ht="26.4">
      <c r="A1028" s="17" t="s">
        <v>482</v>
      </c>
      <c r="B1028" s="20">
        <v>18</v>
      </c>
      <c r="C1028" s="21">
        <v>11</v>
      </c>
      <c r="D1028" s="21">
        <v>2</v>
      </c>
      <c r="E1028" s="22" t="s">
        <v>483</v>
      </c>
      <c r="F1028" s="20" t="s">
        <v>584</v>
      </c>
      <c r="G1028" s="23">
        <f>G1029+G1032</f>
        <v>700</v>
      </c>
      <c r="H1028" s="23">
        <f>H1029+H1032</f>
        <v>700</v>
      </c>
      <c r="I1028" s="60"/>
      <c r="J1028" s="48"/>
    </row>
    <row r="1029" spans="1:10" s="9" customFormat="1">
      <c r="A1029" s="41" t="s">
        <v>105</v>
      </c>
      <c r="B1029" s="42">
        <v>18</v>
      </c>
      <c r="C1029" s="43">
        <v>11</v>
      </c>
      <c r="D1029" s="43">
        <v>2</v>
      </c>
      <c r="E1029" s="44" t="s">
        <v>484</v>
      </c>
      <c r="F1029" s="42" t="s">
        <v>584</v>
      </c>
      <c r="G1029" s="45">
        <f>G1030</f>
        <v>700</v>
      </c>
      <c r="H1029" s="45">
        <f>H1030</f>
        <v>700</v>
      </c>
      <c r="I1029" s="61"/>
      <c r="J1029" s="46"/>
    </row>
    <row r="1030" spans="1:10" s="2" customFormat="1">
      <c r="A1030" s="17" t="s">
        <v>524</v>
      </c>
      <c r="B1030" s="20">
        <v>18</v>
      </c>
      <c r="C1030" s="21">
        <v>11</v>
      </c>
      <c r="D1030" s="21">
        <v>2</v>
      </c>
      <c r="E1030" s="22" t="s">
        <v>484</v>
      </c>
      <c r="F1030" s="20" t="s">
        <v>20</v>
      </c>
      <c r="G1030" s="23">
        <f>G1031</f>
        <v>700</v>
      </c>
      <c r="H1030" s="23">
        <f>H1031</f>
        <v>700</v>
      </c>
      <c r="I1030" s="60"/>
      <c r="J1030" s="48"/>
    </row>
    <row r="1031" spans="1:10" s="2" customFormat="1">
      <c r="A1031" s="17" t="s">
        <v>36</v>
      </c>
      <c r="B1031" s="20">
        <v>18</v>
      </c>
      <c r="C1031" s="21">
        <v>11</v>
      </c>
      <c r="D1031" s="21">
        <v>2</v>
      </c>
      <c r="E1031" s="22" t="s">
        <v>484</v>
      </c>
      <c r="F1031" s="20" t="s">
        <v>19</v>
      </c>
      <c r="G1031" s="23">
        <v>700</v>
      </c>
      <c r="H1031" s="23">
        <v>700</v>
      </c>
      <c r="I1031" s="60"/>
      <c r="J1031" s="48"/>
    </row>
    <row r="1032" spans="1:10" s="9" customFormat="1">
      <c r="A1032" s="41" t="s">
        <v>676</v>
      </c>
      <c r="B1032" s="42">
        <v>18</v>
      </c>
      <c r="C1032" s="43">
        <v>11</v>
      </c>
      <c r="D1032" s="43">
        <v>2</v>
      </c>
      <c r="E1032" s="44" t="s">
        <v>677</v>
      </c>
      <c r="F1032" s="42" t="s">
        <v>584</v>
      </c>
      <c r="G1032" s="45">
        <f>G1033</f>
        <v>0</v>
      </c>
      <c r="H1032" s="45">
        <f>H1033</f>
        <v>0</v>
      </c>
      <c r="I1032" s="61"/>
      <c r="J1032" s="46"/>
    </row>
    <row r="1033" spans="1:10" s="2" customFormat="1">
      <c r="A1033" s="17" t="s">
        <v>85</v>
      </c>
      <c r="B1033" s="20">
        <v>18</v>
      </c>
      <c r="C1033" s="21">
        <v>11</v>
      </c>
      <c r="D1033" s="21">
        <v>2</v>
      </c>
      <c r="E1033" s="22" t="s">
        <v>677</v>
      </c>
      <c r="F1033" s="20">
        <v>400</v>
      </c>
      <c r="G1033" s="23">
        <f>G1034</f>
        <v>0</v>
      </c>
      <c r="H1033" s="23">
        <f>H1034</f>
        <v>0</v>
      </c>
      <c r="I1033" s="60"/>
      <c r="J1033" s="48"/>
    </row>
    <row r="1034" spans="1:10" s="2" customFormat="1">
      <c r="A1034" s="17" t="s">
        <v>83</v>
      </c>
      <c r="B1034" s="20">
        <v>18</v>
      </c>
      <c r="C1034" s="21">
        <v>11</v>
      </c>
      <c r="D1034" s="21">
        <v>2</v>
      </c>
      <c r="E1034" s="22" t="s">
        <v>677</v>
      </c>
      <c r="F1034" s="20">
        <v>410</v>
      </c>
      <c r="G1034" s="23">
        <v>0</v>
      </c>
      <c r="H1034" s="23">
        <v>0</v>
      </c>
      <c r="I1034" s="60"/>
      <c r="J1034" s="48"/>
    </row>
    <row r="1035" spans="1:10" s="2" customFormat="1" ht="14.25" customHeight="1">
      <c r="A1035" s="17" t="s">
        <v>44</v>
      </c>
      <c r="B1035" s="20">
        <v>18</v>
      </c>
      <c r="C1035" s="21">
        <v>11</v>
      </c>
      <c r="D1035" s="21">
        <v>2</v>
      </c>
      <c r="E1035" s="22" t="s">
        <v>191</v>
      </c>
      <c r="F1035" s="20" t="s">
        <v>584</v>
      </c>
      <c r="G1035" s="23">
        <f t="shared" ref="G1035:H1039" si="84">G1036</f>
        <v>30</v>
      </c>
      <c r="H1035" s="23">
        <f t="shared" si="84"/>
        <v>30</v>
      </c>
      <c r="I1035" s="60"/>
      <c r="J1035" s="48"/>
    </row>
    <row r="1036" spans="1:10" s="2" customFormat="1">
      <c r="A1036" s="17" t="s">
        <v>65</v>
      </c>
      <c r="B1036" s="20">
        <v>18</v>
      </c>
      <c r="C1036" s="21">
        <v>11</v>
      </c>
      <c r="D1036" s="21">
        <v>2</v>
      </c>
      <c r="E1036" s="22" t="s">
        <v>192</v>
      </c>
      <c r="F1036" s="20" t="s">
        <v>584</v>
      </c>
      <c r="G1036" s="23">
        <f t="shared" si="84"/>
        <v>30</v>
      </c>
      <c r="H1036" s="23">
        <f t="shared" si="84"/>
        <v>30</v>
      </c>
      <c r="I1036" s="60"/>
      <c r="J1036" s="48"/>
    </row>
    <row r="1037" spans="1:10" s="2" customFormat="1">
      <c r="A1037" s="17" t="s">
        <v>396</v>
      </c>
      <c r="B1037" s="20">
        <v>18</v>
      </c>
      <c r="C1037" s="21">
        <v>11</v>
      </c>
      <c r="D1037" s="21">
        <v>2</v>
      </c>
      <c r="E1037" s="22" t="s">
        <v>397</v>
      </c>
      <c r="F1037" s="20" t="s">
        <v>584</v>
      </c>
      <c r="G1037" s="23">
        <f t="shared" si="84"/>
        <v>30</v>
      </c>
      <c r="H1037" s="23">
        <f t="shared" si="84"/>
        <v>30</v>
      </c>
      <c r="I1037" s="60"/>
      <c r="J1037" s="48"/>
    </row>
    <row r="1038" spans="1:10" s="9" customFormat="1">
      <c r="A1038" s="41" t="s">
        <v>100</v>
      </c>
      <c r="B1038" s="42">
        <v>18</v>
      </c>
      <c r="C1038" s="43">
        <v>11</v>
      </c>
      <c r="D1038" s="43">
        <v>2</v>
      </c>
      <c r="E1038" s="44" t="s">
        <v>398</v>
      </c>
      <c r="F1038" s="42" t="s">
        <v>584</v>
      </c>
      <c r="G1038" s="45">
        <f t="shared" si="84"/>
        <v>30</v>
      </c>
      <c r="H1038" s="45">
        <f t="shared" si="84"/>
        <v>30</v>
      </c>
      <c r="I1038" s="61"/>
      <c r="J1038" s="46"/>
    </row>
    <row r="1039" spans="1:10" s="2" customFormat="1">
      <c r="A1039" s="17" t="s">
        <v>524</v>
      </c>
      <c r="B1039" s="20">
        <v>18</v>
      </c>
      <c r="C1039" s="21">
        <v>11</v>
      </c>
      <c r="D1039" s="21">
        <v>2</v>
      </c>
      <c r="E1039" s="22" t="s">
        <v>398</v>
      </c>
      <c r="F1039" s="20" t="s">
        <v>20</v>
      </c>
      <c r="G1039" s="23">
        <f t="shared" si="84"/>
        <v>30</v>
      </c>
      <c r="H1039" s="23">
        <f t="shared" si="84"/>
        <v>30</v>
      </c>
      <c r="I1039" s="60"/>
      <c r="J1039" s="48"/>
    </row>
    <row r="1040" spans="1:10" s="2" customFormat="1">
      <c r="A1040" s="17" t="s">
        <v>36</v>
      </c>
      <c r="B1040" s="20">
        <v>18</v>
      </c>
      <c r="C1040" s="21">
        <v>11</v>
      </c>
      <c r="D1040" s="21">
        <v>2</v>
      </c>
      <c r="E1040" s="22" t="s">
        <v>398</v>
      </c>
      <c r="F1040" s="20" t="s">
        <v>19</v>
      </c>
      <c r="G1040" s="23">
        <v>30</v>
      </c>
      <c r="H1040" s="23">
        <v>30</v>
      </c>
      <c r="I1040" s="60"/>
      <c r="J1040" s="48"/>
    </row>
    <row r="1041" spans="1:10" s="2" customFormat="1">
      <c r="A1041" s="36" t="s">
        <v>678</v>
      </c>
      <c r="B1041" s="37">
        <v>18</v>
      </c>
      <c r="C1041" s="38">
        <v>11</v>
      </c>
      <c r="D1041" s="38">
        <v>5</v>
      </c>
      <c r="E1041" s="39"/>
      <c r="F1041" s="37"/>
      <c r="G1041" s="40">
        <f>G1042+G1055+G1061</f>
        <v>4074.8</v>
      </c>
      <c r="H1041" s="40">
        <f>H1042+H1055+H1061</f>
        <v>4074.8</v>
      </c>
      <c r="I1041" s="60"/>
      <c r="J1041" s="48"/>
    </row>
    <row r="1042" spans="1:10" s="2" customFormat="1" ht="26.4">
      <c r="A1042" s="17" t="s">
        <v>575</v>
      </c>
      <c r="B1042" s="20">
        <v>18</v>
      </c>
      <c r="C1042" s="21">
        <v>11</v>
      </c>
      <c r="D1042" s="21">
        <v>5</v>
      </c>
      <c r="E1042" s="22" t="s">
        <v>430</v>
      </c>
      <c r="F1042" s="20"/>
      <c r="G1042" s="23">
        <f>G1043</f>
        <v>3914.8</v>
      </c>
      <c r="H1042" s="23">
        <f>H1043</f>
        <v>3914.8</v>
      </c>
      <c r="I1042" s="60"/>
      <c r="J1042" s="48"/>
    </row>
    <row r="1043" spans="1:10" s="2" customFormat="1">
      <c r="A1043" s="17" t="s">
        <v>49</v>
      </c>
      <c r="B1043" s="20">
        <v>18</v>
      </c>
      <c r="C1043" s="21">
        <v>11</v>
      </c>
      <c r="D1043" s="21">
        <v>5</v>
      </c>
      <c r="E1043" s="22" t="s">
        <v>431</v>
      </c>
      <c r="F1043" s="20" t="s">
        <v>584</v>
      </c>
      <c r="G1043" s="23">
        <f>G1044</f>
        <v>3914.8</v>
      </c>
      <c r="H1043" s="23">
        <f>H1044</f>
        <v>3914.8</v>
      </c>
      <c r="I1043" s="60"/>
      <c r="J1043" s="48"/>
    </row>
    <row r="1044" spans="1:10" s="2" customFormat="1" ht="26.4">
      <c r="A1044" s="17" t="s">
        <v>432</v>
      </c>
      <c r="B1044" s="20">
        <v>18</v>
      </c>
      <c r="C1044" s="21">
        <v>11</v>
      </c>
      <c r="D1044" s="21">
        <v>5</v>
      </c>
      <c r="E1044" s="22" t="s">
        <v>433</v>
      </c>
      <c r="F1044" s="20" t="s">
        <v>584</v>
      </c>
      <c r="G1044" s="23">
        <f>G1045+G1048</f>
        <v>3914.8</v>
      </c>
      <c r="H1044" s="23">
        <f>H1045+H1048</f>
        <v>3914.8</v>
      </c>
      <c r="I1044" s="60"/>
      <c r="J1044" s="48"/>
    </row>
    <row r="1045" spans="1:10" s="9" customFormat="1" ht="26.4">
      <c r="A1045" s="41" t="s">
        <v>137</v>
      </c>
      <c r="B1045" s="42">
        <v>18</v>
      </c>
      <c r="C1045" s="43">
        <v>11</v>
      </c>
      <c r="D1045" s="43">
        <v>5</v>
      </c>
      <c r="E1045" s="44" t="s">
        <v>441</v>
      </c>
      <c r="F1045" s="42" t="s">
        <v>584</v>
      </c>
      <c r="G1045" s="45">
        <f>G1046</f>
        <v>313.60000000000002</v>
      </c>
      <c r="H1045" s="45">
        <f>H1046</f>
        <v>313.60000000000002</v>
      </c>
      <c r="I1045" s="61"/>
      <c r="J1045" s="46"/>
    </row>
    <row r="1046" spans="1:10" s="9" customFormat="1">
      <c r="A1046" s="17" t="s">
        <v>524</v>
      </c>
      <c r="B1046" s="20">
        <v>18</v>
      </c>
      <c r="C1046" s="21">
        <v>11</v>
      </c>
      <c r="D1046" s="21">
        <v>5</v>
      </c>
      <c r="E1046" s="22" t="s">
        <v>441</v>
      </c>
      <c r="F1046" s="20" t="s">
        <v>20</v>
      </c>
      <c r="G1046" s="23">
        <f>G1047</f>
        <v>313.60000000000002</v>
      </c>
      <c r="H1046" s="23">
        <f>H1047</f>
        <v>313.60000000000002</v>
      </c>
      <c r="I1046" s="60"/>
      <c r="J1046" s="48"/>
    </row>
    <row r="1047" spans="1:10" s="2" customFormat="1">
      <c r="A1047" s="17" t="s">
        <v>36</v>
      </c>
      <c r="B1047" s="20">
        <v>18</v>
      </c>
      <c r="C1047" s="21">
        <v>11</v>
      </c>
      <c r="D1047" s="21">
        <v>5</v>
      </c>
      <c r="E1047" s="22" t="s">
        <v>441</v>
      </c>
      <c r="F1047" s="20" t="s">
        <v>19</v>
      </c>
      <c r="G1047" s="81">
        <v>313.60000000000002</v>
      </c>
      <c r="H1047" s="81">
        <v>313.60000000000002</v>
      </c>
      <c r="I1047" s="60"/>
      <c r="J1047" s="48"/>
    </row>
    <row r="1048" spans="1:10" s="9" customFormat="1">
      <c r="A1048" s="41" t="s">
        <v>103</v>
      </c>
      <c r="B1048" s="42">
        <v>18</v>
      </c>
      <c r="C1048" s="43">
        <v>11</v>
      </c>
      <c r="D1048" s="43">
        <v>5</v>
      </c>
      <c r="E1048" s="44" t="s">
        <v>442</v>
      </c>
      <c r="F1048" s="42" t="s">
        <v>584</v>
      </c>
      <c r="G1048" s="45">
        <f>G1049+G1051+G1053</f>
        <v>3601.2000000000003</v>
      </c>
      <c r="H1048" s="45">
        <f>H1049+H1051+H1053</f>
        <v>3601.2000000000003</v>
      </c>
      <c r="I1048" s="61"/>
      <c r="J1048" s="46"/>
    </row>
    <row r="1049" spans="1:10" s="9" customFormat="1" ht="29.25" customHeight="1">
      <c r="A1049" s="17" t="s">
        <v>34</v>
      </c>
      <c r="B1049" s="20">
        <v>18</v>
      </c>
      <c r="C1049" s="21">
        <v>11</v>
      </c>
      <c r="D1049" s="21">
        <v>5</v>
      </c>
      <c r="E1049" s="22" t="s">
        <v>442</v>
      </c>
      <c r="F1049" s="20" t="s">
        <v>33</v>
      </c>
      <c r="G1049" s="23">
        <f>G1050</f>
        <v>2954.8</v>
      </c>
      <c r="H1049" s="23">
        <f>H1050</f>
        <v>2954.8</v>
      </c>
      <c r="I1049" s="60"/>
      <c r="J1049" s="48"/>
    </row>
    <row r="1050" spans="1:10" s="2" customFormat="1">
      <c r="A1050" s="17" t="s">
        <v>32</v>
      </c>
      <c r="B1050" s="20">
        <v>18</v>
      </c>
      <c r="C1050" s="21">
        <v>11</v>
      </c>
      <c r="D1050" s="21">
        <v>5</v>
      </c>
      <c r="E1050" s="22" t="s">
        <v>442</v>
      </c>
      <c r="F1050" s="20" t="s">
        <v>31</v>
      </c>
      <c r="G1050" s="23">
        <f>2264.4+690.4</f>
        <v>2954.8</v>
      </c>
      <c r="H1050" s="23">
        <f>2264.4+690.4</f>
        <v>2954.8</v>
      </c>
      <c r="I1050" s="60"/>
      <c r="J1050" s="48"/>
    </row>
    <row r="1051" spans="1:10" s="2" customFormat="1">
      <c r="A1051" s="17" t="s">
        <v>524</v>
      </c>
      <c r="B1051" s="20">
        <v>18</v>
      </c>
      <c r="C1051" s="21">
        <v>11</v>
      </c>
      <c r="D1051" s="21">
        <v>5</v>
      </c>
      <c r="E1051" s="22" t="s">
        <v>442</v>
      </c>
      <c r="F1051" s="20" t="s">
        <v>20</v>
      </c>
      <c r="G1051" s="23">
        <f>G1052</f>
        <v>636.4</v>
      </c>
      <c r="H1051" s="23">
        <f>H1052</f>
        <v>636.4</v>
      </c>
      <c r="I1051" s="60"/>
      <c r="J1051" s="48"/>
    </row>
    <row r="1052" spans="1:10" s="2" customFormat="1">
      <c r="A1052" s="17" t="s">
        <v>36</v>
      </c>
      <c r="B1052" s="20">
        <v>18</v>
      </c>
      <c r="C1052" s="21">
        <v>11</v>
      </c>
      <c r="D1052" s="21">
        <v>5</v>
      </c>
      <c r="E1052" s="22" t="s">
        <v>442</v>
      </c>
      <c r="F1052" s="20" t="s">
        <v>19</v>
      </c>
      <c r="G1052" s="23">
        <f>120.7+839.3-313.6-10</f>
        <v>636.4</v>
      </c>
      <c r="H1052" s="23">
        <f>120.7+839.3-313.6-10</f>
        <v>636.4</v>
      </c>
      <c r="I1052" s="60"/>
      <c r="J1052" s="48"/>
    </row>
    <row r="1053" spans="1:10" s="9" customFormat="1">
      <c r="A1053" s="17" t="s">
        <v>30</v>
      </c>
      <c r="B1053" s="20">
        <v>18</v>
      </c>
      <c r="C1053" s="21">
        <v>11</v>
      </c>
      <c r="D1053" s="21">
        <v>5</v>
      </c>
      <c r="E1053" s="22" t="s">
        <v>442</v>
      </c>
      <c r="F1053" s="20" t="s">
        <v>4</v>
      </c>
      <c r="G1053" s="23">
        <f>G1054</f>
        <v>10</v>
      </c>
      <c r="H1053" s="23">
        <f>H1054</f>
        <v>10</v>
      </c>
      <c r="I1053" s="60"/>
      <c r="J1053" s="48"/>
    </row>
    <row r="1054" spans="1:10" s="2" customFormat="1">
      <c r="A1054" s="17" t="s">
        <v>29</v>
      </c>
      <c r="B1054" s="20">
        <v>18</v>
      </c>
      <c r="C1054" s="21">
        <v>11</v>
      </c>
      <c r="D1054" s="21">
        <v>5</v>
      </c>
      <c r="E1054" s="22" t="s">
        <v>442</v>
      </c>
      <c r="F1054" s="20" t="s">
        <v>28</v>
      </c>
      <c r="G1054" s="81">
        <v>10</v>
      </c>
      <c r="H1054" s="81">
        <v>10</v>
      </c>
      <c r="I1054" s="60"/>
      <c r="J1054" s="48"/>
    </row>
    <row r="1055" spans="1:10" s="2" customFormat="1" ht="21" customHeight="1">
      <c r="A1055" s="17" t="s">
        <v>44</v>
      </c>
      <c r="B1055" s="20">
        <v>18</v>
      </c>
      <c r="C1055" s="21">
        <v>11</v>
      </c>
      <c r="D1055" s="21">
        <v>5</v>
      </c>
      <c r="E1055" s="22" t="s">
        <v>191</v>
      </c>
      <c r="F1055" s="20"/>
      <c r="G1055" s="81">
        <f t="shared" ref="G1055:H1059" si="85">G1056</f>
        <v>130</v>
      </c>
      <c r="H1055" s="81">
        <f t="shared" si="85"/>
        <v>130</v>
      </c>
      <c r="I1055" s="60"/>
      <c r="J1055" s="48"/>
    </row>
    <row r="1056" spans="1:10" s="2" customFormat="1">
      <c r="A1056" s="17" t="s">
        <v>65</v>
      </c>
      <c r="B1056" s="20">
        <v>18</v>
      </c>
      <c r="C1056" s="21">
        <v>11</v>
      </c>
      <c r="D1056" s="21">
        <v>5</v>
      </c>
      <c r="E1056" s="22" t="s">
        <v>192</v>
      </c>
      <c r="F1056" s="20"/>
      <c r="G1056" s="81">
        <f t="shared" si="85"/>
        <v>130</v>
      </c>
      <c r="H1056" s="81">
        <f t="shared" si="85"/>
        <v>130</v>
      </c>
      <c r="I1056" s="60"/>
      <c r="J1056" s="48"/>
    </row>
    <row r="1057" spans="1:10" s="2" customFormat="1">
      <c r="A1057" s="17" t="s">
        <v>396</v>
      </c>
      <c r="B1057" s="20">
        <v>18</v>
      </c>
      <c r="C1057" s="21">
        <v>11</v>
      </c>
      <c r="D1057" s="21">
        <v>5</v>
      </c>
      <c r="E1057" s="22" t="s">
        <v>397</v>
      </c>
      <c r="F1057" s="20"/>
      <c r="G1057" s="81">
        <f t="shared" si="85"/>
        <v>130</v>
      </c>
      <c r="H1057" s="81">
        <f t="shared" si="85"/>
        <v>130</v>
      </c>
      <c r="I1057" s="60"/>
      <c r="J1057" s="48"/>
    </row>
    <row r="1058" spans="1:10" s="9" customFormat="1">
      <c r="A1058" s="41" t="s">
        <v>100</v>
      </c>
      <c r="B1058" s="42">
        <v>18</v>
      </c>
      <c r="C1058" s="43">
        <v>11</v>
      </c>
      <c r="D1058" s="43">
        <v>5</v>
      </c>
      <c r="E1058" s="44" t="s">
        <v>398</v>
      </c>
      <c r="F1058" s="42"/>
      <c r="G1058" s="84">
        <f t="shared" si="85"/>
        <v>130</v>
      </c>
      <c r="H1058" s="84">
        <f t="shared" si="85"/>
        <v>130</v>
      </c>
      <c r="I1058" s="61"/>
      <c r="J1058" s="46"/>
    </row>
    <row r="1059" spans="1:10" s="2" customFormat="1">
      <c r="A1059" s="17" t="s">
        <v>524</v>
      </c>
      <c r="B1059" s="20">
        <v>18</v>
      </c>
      <c r="C1059" s="21">
        <v>11</v>
      </c>
      <c r="D1059" s="21">
        <v>5</v>
      </c>
      <c r="E1059" s="22" t="s">
        <v>398</v>
      </c>
      <c r="F1059" s="20">
        <v>200</v>
      </c>
      <c r="G1059" s="81">
        <f t="shared" si="85"/>
        <v>130</v>
      </c>
      <c r="H1059" s="81">
        <f t="shared" si="85"/>
        <v>130</v>
      </c>
      <c r="I1059" s="60"/>
      <c r="J1059" s="48"/>
    </row>
    <row r="1060" spans="1:10" s="2" customFormat="1">
      <c r="A1060" s="17" t="s">
        <v>36</v>
      </c>
      <c r="B1060" s="20">
        <v>18</v>
      </c>
      <c r="C1060" s="21">
        <v>11</v>
      </c>
      <c r="D1060" s="21">
        <v>5</v>
      </c>
      <c r="E1060" s="22" t="s">
        <v>398</v>
      </c>
      <c r="F1060" s="20">
        <v>240</v>
      </c>
      <c r="G1060" s="81">
        <v>130</v>
      </c>
      <c r="H1060" s="81">
        <v>130</v>
      </c>
      <c r="I1060" s="60"/>
      <c r="J1060" s="48"/>
    </row>
    <row r="1061" spans="1:10" s="2" customFormat="1">
      <c r="A1061" s="75" t="s">
        <v>58</v>
      </c>
      <c r="B1061" s="76">
        <v>18</v>
      </c>
      <c r="C1061" s="21">
        <v>11</v>
      </c>
      <c r="D1061" s="21">
        <v>5</v>
      </c>
      <c r="E1061" s="69" t="s">
        <v>229</v>
      </c>
      <c r="F1061" s="76" t="s">
        <v>584</v>
      </c>
      <c r="G1061" s="81">
        <f t="shared" ref="G1061:H1065" si="86">G1062</f>
        <v>30</v>
      </c>
      <c r="H1061" s="81">
        <f t="shared" si="86"/>
        <v>30</v>
      </c>
      <c r="I1061" s="60"/>
      <c r="J1061" s="48"/>
    </row>
    <row r="1062" spans="1:10" s="2" customFormat="1">
      <c r="A1062" s="75" t="s">
        <v>57</v>
      </c>
      <c r="B1062" s="76">
        <v>18</v>
      </c>
      <c r="C1062" s="21">
        <v>11</v>
      </c>
      <c r="D1062" s="21">
        <v>5</v>
      </c>
      <c r="E1062" s="69" t="s">
        <v>294</v>
      </c>
      <c r="F1062" s="76" t="s">
        <v>584</v>
      </c>
      <c r="G1062" s="81">
        <f t="shared" si="86"/>
        <v>30</v>
      </c>
      <c r="H1062" s="81">
        <f t="shared" si="86"/>
        <v>30</v>
      </c>
      <c r="I1062" s="60"/>
      <c r="J1062" s="48"/>
    </row>
    <row r="1063" spans="1:10" s="2" customFormat="1">
      <c r="A1063" s="75" t="s">
        <v>426</v>
      </c>
      <c r="B1063" s="76">
        <v>18</v>
      </c>
      <c r="C1063" s="21">
        <v>11</v>
      </c>
      <c r="D1063" s="21">
        <v>5</v>
      </c>
      <c r="E1063" s="69" t="s">
        <v>427</v>
      </c>
      <c r="F1063" s="76" t="s">
        <v>584</v>
      </c>
      <c r="G1063" s="81">
        <f t="shared" si="86"/>
        <v>30</v>
      </c>
      <c r="H1063" s="81">
        <f t="shared" si="86"/>
        <v>30</v>
      </c>
      <c r="I1063" s="60"/>
      <c r="J1063" s="48"/>
    </row>
    <row r="1064" spans="1:10" s="9" customFormat="1">
      <c r="A1064" s="78" t="s">
        <v>56</v>
      </c>
      <c r="B1064" s="79">
        <v>18</v>
      </c>
      <c r="C1064" s="43">
        <v>11</v>
      </c>
      <c r="D1064" s="43">
        <v>5</v>
      </c>
      <c r="E1064" s="70" t="s">
        <v>428</v>
      </c>
      <c r="F1064" s="79" t="s">
        <v>584</v>
      </c>
      <c r="G1064" s="84">
        <f t="shared" si="86"/>
        <v>30</v>
      </c>
      <c r="H1064" s="84">
        <f t="shared" si="86"/>
        <v>30</v>
      </c>
      <c r="I1064" s="61"/>
      <c r="J1064" s="46"/>
    </row>
    <row r="1065" spans="1:10" s="2" customFormat="1">
      <c r="A1065" s="17" t="s">
        <v>524</v>
      </c>
      <c r="B1065" s="76">
        <v>18</v>
      </c>
      <c r="C1065" s="21">
        <v>11</v>
      </c>
      <c r="D1065" s="21">
        <v>5</v>
      </c>
      <c r="E1065" s="69" t="s">
        <v>428</v>
      </c>
      <c r="F1065" s="76">
        <v>200</v>
      </c>
      <c r="G1065" s="81">
        <f t="shared" si="86"/>
        <v>30</v>
      </c>
      <c r="H1065" s="81">
        <f t="shared" si="86"/>
        <v>30</v>
      </c>
      <c r="I1065" s="60"/>
      <c r="J1065" s="48"/>
    </row>
    <row r="1066" spans="1:10" s="2" customFormat="1">
      <c r="A1066" s="17" t="s">
        <v>36</v>
      </c>
      <c r="B1066" s="76">
        <v>18</v>
      </c>
      <c r="C1066" s="21">
        <v>11</v>
      </c>
      <c r="D1066" s="21">
        <v>5</v>
      </c>
      <c r="E1066" s="69" t="s">
        <v>428</v>
      </c>
      <c r="F1066" s="76">
        <v>240</v>
      </c>
      <c r="G1066" s="81">
        <v>30</v>
      </c>
      <c r="H1066" s="81">
        <v>30</v>
      </c>
      <c r="I1066" s="60"/>
      <c r="J1066" s="48"/>
    </row>
    <row r="1067" spans="1:10" s="2" customFormat="1">
      <c r="A1067" s="31" t="s">
        <v>169</v>
      </c>
      <c r="B1067" s="32">
        <v>18</v>
      </c>
      <c r="C1067" s="33">
        <v>12</v>
      </c>
      <c r="D1067" s="33">
        <v>0</v>
      </c>
      <c r="E1067" s="34" t="s">
        <v>584</v>
      </c>
      <c r="F1067" s="32" t="s">
        <v>584</v>
      </c>
      <c r="G1067" s="35">
        <f>G1068+G1093+G1110</f>
        <v>17300</v>
      </c>
      <c r="H1067" s="35">
        <f>H1068+H1093+H1110</f>
        <v>17300</v>
      </c>
      <c r="I1067" s="60"/>
      <c r="J1067" s="48"/>
    </row>
    <row r="1068" spans="1:10" s="2" customFormat="1">
      <c r="A1068" s="36" t="s">
        <v>563</v>
      </c>
      <c r="B1068" s="37">
        <v>18</v>
      </c>
      <c r="C1068" s="38">
        <v>12</v>
      </c>
      <c r="D1068" s="38">
        <v>1</v>
      </c>
      <c r="E1068" s="39" t="s">
        <v>584</v>
      </c>
      <c r="F1068" s="37" t="s">
        <v>584</v>
      </c>
      <c r="G1068" s="40">
        <f>G1069</f>
        <v>9728.9</v>
      </c>
      <c r="H1068" s="40">
        <f>H1069</f>
        <v>9728.9</v>
      </c>
      <c r="I1068" s="60"/>
      <c r="J1068" s="48"/>
    </row>
    <row r="1069" spans="1:10" s="2" customFormat="1">
      <c r="A1069" s="17" t="s">
        <v>47</v>
      </c>
      <c r="B1069" s="20">
        <v>18</v>
      </c>
      <c r="C1069" s="21">
        <v>12</v>
      </c>
      <c r="D1069" s="21">
        <v>1</v>
      </c>
      <c r="E1069" s="22" t="s">
        <v>206</v>
      </c>
      <c r="F1069" s="20" t="s">
        <v>584</v>
      </c>
      <c r="G1069" s="23">
        <f>G1070</f>
        <v>9728.9</v>
      </c>
      <c r="H1069" s="23">
        <f>H1070</f>
        <v>9728.9</v>
      </c>
      <c r="I1069" s="60"/>
      <c r="J1069" s="48"/>
    </row>
    <row r="1070" spans="1:10" s="2" customFormat="1" ht="26.4">
      <c r="A1070" s="17" t="s">
        <v>170</v>
      </c>
      <c r="B1070" s="20">
        <v>18</v>
      </c>
      <c r="C1070" s="21">
        <v>12</v>
      </c>
      <c r="D1070" s="21">
        <v>1</v>
      </c>
      <c r="E1070" s="22" t="s">
        <v>485</v>
      </c>
      <c r="F1070" s="20" t="s">
        <v>584</v>
      </c>
      <c r="G1070" s="23">
        <f>G1071+G1078+G1082+G1086</f>
        <v>9728.9</v>
      </c>
      <c r="H1070" s="23">
        <f>H1071+H1078+H1082+H1086</f>
        <v>9728.9</v>
      </c>
      <c r="I1070" s="60"/>
      <c r="J1070" s="48"/>
    </row>
    <row r="1071" spans="1:10" s="2" customFormat="1" ht="39.6">
      <c r="A1071" s="352" t="s">
        <v>996</v>
      </c>
      <c r="B1071" s="20">
        <v>18</v>
      </c>
      <c r="C1071" s="21">
        <v>12</v>
      </c>
      <c r="D1071" s="21">
        <v>1</v>
      </c>
      <c r="E1071" s="22" t="s">
        <v>486</v>
      </c>
      <c r="F1071" s="20" t="s">
        <v>584</v>
      </c>
      <c r="G1071" s="23">
        <f>G1072+G1075</f>
        <v>5632.5</v>
      </c>
      <c r="H1071" s="23">
        <f>H1072+H1075</f>
        <v>5632.5</v>
      </c>
      <c r="I1071" s="60"/>
      <c r="J1071" s="48"/>
    </row>
    <row r="1072" spans="1:10" s="9" customFormat="1">
      <c r="A1072" s="41" t="s">
        <v>503</v>
      </c>
      <c r="B1072" s="42">
        <v>18</v>
      </c>
      <c r="C1072" s="43">
        <v>12</v>
      </c>
      <c r="D1072" s="43">
        <v>1</v>
      </c>
      <c r="E1072" s="44" t="s">
        <v>564</v>
      </c>
      <c r="F1072" s="42" t="s">
        <v>584</v>
      </c>
      <c r="G1072" s="45">
        <f>G1073</f>
        <v>3170.5</v>
      </c>
      <c r="H1072" s="45">
        <f>H1073</f>
        <v>3170.5</v>
      </c>
      <c r="I1072" s="61"/>
      <c r="J1072" s="46"/>
    </row>
    <row r="1073" spans="1:10" s="2" customFormat="1">
      <c r="A1073" s="17" t="s">
        <v>27</v>
      </c>
      <c r="B1073" s="20">
        <v>18</v>
      </c>
      <c r="C1073" s="21">
        <v>12</v>
      </c>
      <c r="D1073" s="21">
        <v>1</v>
      </c>
      <c r="E1073" s="22" t="s">
        <v>564</v>
      </c>
      <c r="F1073" s="20" t="s">
        <v>5</v>
      </c>
      <c r="G1073" s="23">
        <f>G1074</f>
        <v>3170.5</v>
      </c>
      <c r="H1073" s="23">
        <f>H1074</f>
        <v>3170.5</v>
      </c>
      <c r="I1073" s="60"/>
      <c r="J1073" s="48"/>
    </row>
    <row r="1074" spans="1:10" s="2" customFormat="1">
      <c r="A1074" s="17" t="s">
        <v>41</v>
      </c>
      <c r="B1074" s="20">
        <v>18</v>
      </c>
      <c r="C1074" s="21">
        <v>12</v>
      </c>
      <c r="D1074" s="21">
        <v>1</v>
      </c>
      <c r="E1074" s="22" t="s">
        <v>564</v>
      </c>
      <c r="F1074" s="20" t="s">
        <v>40</v>
      </c>
      <c r="G1074" s="23">
        <v>3170.5</v>
      </c>
      <c r="H1074" s="23">
        <v>3170.5</v>
      </c>
      <c r="I1074" s="60"/>
      <c r="J1074" s="48"/>
    </row>
    <row r="1075" spans="1:10" s="9" customFormat="1">
      <c r="A1075" s="41" t="s">
        <v>35</v>
      </c>
      <c r="B1075" s="42">
        <v>18</v>
      </c>
      <c r="C1075" s="43">
        <v>12</v>
      </c>
      <c r="D1075" s="43">
        <v>1</v>
      </c>
      <c r="E1075" s="44" t="s">
        <v>565</v>
      </c>
      <c r="F1075" s="42" t="s">
        <v>584</v>
      </c>
      <c r="G1075" s="45">
        <f>G1076</f>
        <v>2462</v>
      </c>
      <c r="H1075" s="45">
        <f>H1076</f>
        <v>2462</v>
      </c>
      <c r="I1075" s="61"/>
      <c r="J1075" s="46"/>
    </row>
    <row r="1076" spans="1:10" s="2" customFormat="1">
      <c r="A1076" s="17" t="s">
        <v>27</v>
      </c>
      <c r="B1076" s="20">
        <v>18</v>
      </c>
      <c r="C1076" s="21">
        <v>12</v>
      </c>
      <c r="D1076" s="21">
        <v>1</v>
      </c>
      <c r="E1076" s="22" t="s">
        <v>565</v>
      </c>
      <c r="F1076" s="20" t="s">
        <v>5</v>
      </c>
      <c r="G1076" s="23">
        <f>G1077</f>
        <v>2462</v>
      </c>
      <c r="H1076" s="23">
        <f>H1077</f>
        <v>2462</v>
      </c>
      <c r="I1076" s="60"/>
      <c r="J1076" s="48"/>
    </row>
    <row r="1077" spans="1:10" s="2" customFormat="1">
      <c r="A1077" s="17" t="s">
        <v>41</v>
      </c>
      <c r="B1077" s="20">
        <v>18</v>
      </c>
      <c r="C1077" s="21">
        <v>12</v>
      </c>
      <c r="D1077" s="21">
        <v>1</v>
      </c>
      <c r="E1077" s="22" t="s">
        <v>565</v>
      </c>
      <c r="F1077" s="20" t="s">
        <v>40</v>
      </c>
      <c r="G1077" s="23">
        <v>2462</v>
      </c>
      <c r="H1077" s="23">
        <v>2462</v>
      </c>
      <c r="I1077" s="60"/>
      <c r="J1077" s="48"/>
    </row>
    <row r="1078" spans="1:10" s="2" customFormat="1" ht="39.6">
      <c r="A1078" s="352" t="s">
        <v>998</v>
      </c>
      <c r="B1078" s="20">
        <v>18</v>
      </c>
      <c r="C1078" s="21">
        <v>12</v>
      </c>
      <c r="D1078" s="21">
        <v>1</v>
      </c>
      <c r="E1078" s="22" t="s">
        <v>566</v>
      </c>
      <c r="F1078" s="20" t="s">
        <v>584</v>
      </c>
      <c r="G1078" s="23">
        <f t="shared" ref="G1078:H1080" si="87">G1079</f>
        <v>408.4</v>
      </c>
      <c r="H1078" s="23">
        <f t="shared" si="87"/>
        <v>408.4</v>
      </c>
      <c r="I1078" s="60"/>
      <c r="J1078" s="48"/>
    </row>
    <row r="1079" spans="1:10" s="9" customFormat="1" ht="26.4">
      <c r="A1079" s="41" t="s">
        <v>567</v>
      </c>
      <c r="B1079" s="42">
        <v>18</v>
      </c>
      <c r="C1079" s="43">
        <v>12</v>
      </c>
      <c r="D1079" s="43">
        <v>1</v>
      </c>
      <c r="E1079" s="44" t="s">
        <v>568</v>
      </c>
      <c r="F1079" s="42" t="s">
        <v>584</v>
      </c>
      <c r="G1079" s="45">
        <f t="shared" si="87"/>
        <v>408.4</v>
      </c>
      <c r="H1079" s="45">
        <f t="shared" si="87"/>
        <v>408.4</v>
      </c>
      <c r="I1079" s="61"/>
      <c r="J1079" s="46"/>
    </row>
    <row r="1080" spans="1:10" s="2" customFormat="1">
      <c r="A1080" s="17" t="s">
        <v>27</v>
      </c>
      <c r="B1080" s="20">
        <v>18</v>
      </c>
      <c r="C1080" s="21">
        <v>12</v>
      </c>
      <c r="D1080" s="21">
        <v>1</v>
      </c>
      <c r="E1080" s="22" t="s">
        <v>568</v>
      </c>
      <c r="F1080" s="20" t="s">
        <v>5</v>
      </c>
      <c r="G1080" s="23">
        <f t="shared" si="87"/>
        <v>408.4</v>
      </c>
      <c r="H1080" s="23">
        <f t="shared" si="87"/>
        <v>408.4</v>
      </c>
      <c r="I1080" s="60"/>
      <c r="J1080" s="48"/>
    </row>
    <row r="1081" spans="1:10" s="2" customFormat="1">
      <c r="A1081" s="17" t="s">
        <v>41</v>
      </c>
      <c r="B1081" s="20">
        <v>18</v>
      </c>
      <c r="C1081" s="21">
        <v>12</v>
      </c>
      <c r="D1081" s="21">
        <v>1</v>
      </c>
      <c r="E1081" s="22" t="s">
        <v>568</v>
      </c>
      <c r="F1081" s="20" t="s">
        <v>40</v>
      </c>
      <c r="G1081" s="23">
        <v>408.4</v>
      </c>
      <c r="H1081" s="23">
        <v>408.4</v>
      </c>
      <c r="I1081" s="60"/>
      <c r="J1081" s="48"/>
    </row>
    <row r="1082" spans="1:10" s="2" customFormat="1" ht="52.8">
      <c r="A1082" s="352" t="s">
        <v>999</v>
      </c>
      <c r="B1082" s="20">
        <v>18</v>
      </c>
      <c r="C1082" s="21">
        <v>12</v>
      </c>
      <c r="D1082" s="21">
        <v>1</v>
      </c>
      <c r="E1082" s="22" t="s">
        <v>569</v>
      </c>
      <c r="F1082" s="20" t="s">
        <v>584</v>
      </c>
      <c r="G1082" s="23">
        <f t="shared" ref="G1082:H1084" si="88">G1083</f>
        <v>613.4</v>
      </c>
      <c r="H1082" s="23">
        <f t="shared" si="88"/>
        <v>613.4</v>
      </c>
      <c r="I1082" s="60"/>
      <c r="J1082" s="48"/>
    </row>
    <row r="1083" spans="1:10" s="9" customFormat="1" ht="26.4">
      <c r="A1083" s="41" t="s">
        <v>567</v>
      </c>
      <c r="B1083" s="42">
        <v>18</v>
      </c>
      <c r="C1083" s="43">
        <v>12</v>
      </c>
      <c r="D1083" s="43">
        <v>1</v>
      </c>
      <c r="E1083" s="44" t="s">
        <v>570</v>
      </c>
      <c r="F1083" s="42" t="s">
        <v>584</v>
      </c>
      <c r="G1083" s="45">
        <f t="shared" si="88"/>
        <v>613.4</v>
      </c>
      <c r="H1083" s="45">
        <f t="shared" si="88"/>
        <v>613.4</v>
      </c>
      <c r="I1083" s="61"/>
      <c r="J1083" s="46"/>
    </row>
    <row r="1084" spans="1:10" s="2" customFormat="1">
      <c r="A1084" s="17" t="s">
        <v>27</v>
      </c>
      <c r="B1084" s="20">
        <v>18</v>
      </c>
      <c r="C1084" s="21">
        <v>12</v>
      </c>
      <c r="D1084" s="21">
        <v>1</v>
      </c>
      <c r="E1084" s="22" t="s">
        <v>570</v>
      </c>
      <c r="F1084" s="20" t="s">
        <v>5</v>
      </c>
      <c r="G1084" s="23">
        <f t="shared" si="88"/>
        <v>613.4</v>
      </c>
      <c r="H1084" s="23">
        <f t="shared" si="88"/>
        <v>613.4</v>
      </c>
      <c r="I1084" s="60"/>
      <c r="J1084" s="48"/>
    </row>
    <row r="1085" spans="1:10" s="2" customFormat="1">
      <c r="A1085" s="17" t="s">
        <v>41</v>
      </c>
      <c r="B1085" s="20">
        <v>18</v>
      </c>
      <c r="C1085" s="21">
        <v>12</v>
      </c>
      <c r="D1085" s="21">
        <v>1</v>
      </c>
      <c r="E1085" s="22" t="s">
        <v>570</v>
      </c>
      <c r="F1085" s="20" t="s">
        <v>40</v>
      </c>
      <c r="G1085" s="23">
        <v>613.4</v>
      </c>
      <c r="H1085" s="23">
        <v>613.4</v>
      </c>
      <c r="I1085" s="60"/>
      <c r="J1085" s="48"/>
    </row>
    <row r="1086" spans="1:10" s="2" customFormat="1" ht="39.6">
      <c r="A1086" s="352" t="s">
        <v>1000</v>
      </c>
      <c r="B1086" s="20">
        <v>18</v>
      </c>
      <c r="C1086" s="21">
        <v>12</v>
      </c>
      <c r="D1086" s="21">
        <v>1</v>
      </c>
      <c r="E1086" s="22" t="s">
        <v>571</v>
      </c>
      <c r="F1086" s="20" t="s">
        <v>584</v>
      </c>
      <c r="G1086" s="23">
        <f>G1087+G1090</f>
        <v>3074.6000000000004</v>
      </c>
      <c r="H1086" s="23">
        <f>H1087+H1090</f>
        <v>3074.6000000000004</v>
      </c>
      <c r="I1086" s="60"/>
      <c r="J1086" s="48"/>
    </row>
    <row r="1087" spans="1:10" s="9" customFormat="1">
      <c r="A1087" s="41" t="s">
        <v>503</v>
      </c>
      <c r="B1087" s="42">
        <v>18</v>
      </c>
      <c r="C1087" s="43">
        <v>12</v>
      </c>
      <c r="D1087" s="43">
        <v>1</v>
      </c>
      <c r="E1087" s="44" t="s">
        <v>572</v>
      </c>
      <c r="F1087" s="42" t="s">
        <v>584</v>
      </c>
      <c r="G1087" s="45">
        <f>G1088</f>
        <v>1296.4000000000001</v>
      </c>
      <c r="H1087" s="45">
        <f>H1088</f>
        <v>1296.4000000000001</v>
      </c>
      <c r="I1087" s="61"/>
      <c r="J1087" s="46"/>
    </row>
    <row r="1088" spans="1:10" s="2" customFormat="1">
      <c r="A1088" s="17" t="s">
        <v>27</v>
      </c>
      <c r="B1088" s="20">
        <v>18</v>
      </c>
      <c r="C1088" s="21">
        <v>12</v>
      </c>
      <c r="D1088" s="21">
        <v>1</v>
      </c>
      <c r="E1088" s="22" t="s">
        <v>572</v>
      </c>
      <c r="F1088" s="20" t="s">
        <v>5</v>
      </c>
      <c r="G1088" s="23">
        <f>G1089</f>
        <v>1296.4000000000001</v>
      </c>
      <c r="H1088" s="23">
        <f>H1089</f>
        <v>1296.4000000000001</v>
      </c>
      <c r="I1088" s="60"/>
      <c r="J1088" s="48"/>
    </row>
    <row r="1089" spans="1:10" s="2" customFormat="1">
      <c r="A1089" s="17" t="s">
        <v>41</v>
      </c>
      <c r="B1089" s="20">
        <v>18</v>
      </c>
      <c r="C1089" s="21">
        <v>12</v>
      </c>
      <c r="D1089" s="21">
        <v>1</v>
      </c>
      <c r="E1089" s="22" t="s">
        <v>572</v>
      </c>
      <c r="F1089" s="20" t="s">
        <v>40</v>
      </c>
      <c r="G1089" s="23">
        <v>1296.4000000000001</v>
      </c>
      <c r="H1089" s="23">
        <v>1296.4000000000001</v>
      </c>
      <c r="I1089" s="60"/>
      <c r="J1089" s="48"/>
    </row>
    <row r="1090" spans="1:10" s="9" customFormat="1" ht="26.4">
      <c r="A1090" s="41" t="s">
        <v>567</v>
      </c>
      <c r="B1090" s="42">
        <v>18</v>
      </c>
      <c r="C1090" s="43">
        <v>12</v>
      </c>
      <c r="D1090" s="43">
        <v>1</v>
      </c>
      <c r="E1090" s="44" t="s">
        <v>573</v>
      </c>
      <c r="F1090" s="42" t="s">
        <v>584</v>
      </c>
      <c r="G1090" s="45">
        <f>G1091</f>
        <v>1778.2</v>
      </c>
      <c r="H1090" s="45">
        <f>H1091</f>
        <v>1778.2</v>
      </c>
      <c r="I1090" s="61"/>
      <c r="J1090" s="46"/>
    </row>
    <row r="1091" spans="1:10" s="2" customFormat="1">
      <c r="A1091" s="17" t="s">
        <v>27</v>
      </c>
      <c r="B1091" s="20">
        <v>18</v>
      </c>
      <c r="C1091" s="21">
        <v>12</v>
      </c>
      <c r="D1091" s="21">
        <v>1</v>
      </c>
      <c r="E1091" s="22" t="s">
        <v>573</v>
      </c>
      <c r="F1091" s="20" t="s">
        <v>5</v>
      </c>
      <c r="G1091" s="23">
        <f>G1092</f>
        <v>1778.2</v>
      </c>
      <c r="H1091" s="23">
        <f>H1092</f>
        <v>1778.2</v>
      </c>
      <c r="I1091" s="60"/>
      <c r="J1091" s="48"/>
    </row>
    <row r="1092" spans="1:10" s="2" customFormat="1">
      <c r="A1092" s="17" t="s">
        <v>41</v>
      </c>
      <c r="B1092" s="20">
        <v>18</v>
      </c>
      <c r="C1092" s="21">
        <v>12</v>
      </c>
      <c r="D1092" s="21">
        <v>1</v>
      </c>
      <c r="E1092" s="22" t="s">
        <v>573</v>
      </c>
      <c r="F1092" s="20" t="s">
        <v>40</v>
      </c>
      <c r="G1092" s="23">
        <v>1778.2</v>
      </c>
      <c r="H1092" s="23">
        <v>1778.2</v>
      </c>
      <c r="I1092" s="60"/>
      <c r="J1092" s="48"/>
    </row>
    <row r="1093" spans="1:10" s="2" customFormat="1">
      <c r="A1093" s="36" t="s">
        <v>574</v>
      </c>
      <c r="B1093" s="37">
        <v>18</v>
      </c>
      <c r="C1093" s="38">
        <v>12</v>
      </c>
      <c r="D1093" s="38">
        <v>2</v>
      </c>
      <c r="E1093" s="39" t="s">
        <v>584</v>
      </c>
      <c r="F1093" s="37" t="s">
        <v>584</v>
      </c>
      <c r="G1093" s="40">
        <f>G1094</f>
        <v>7471.1</v>
      </c>
      <c r="H1093" s="40">
        <f>H1094</f>
        <v>7471.1</v>
      </c>
      <c r="I1093" s="60"/>
      <c r="J1093" s="48"/>
    </row>
    <row r="1094" spans="1:10" s="2" customFormat="1">
      <c r="A1094" s="17" t="s">
        <v>47</v>
      </c>
      <c r="B1094" s="20">
        <v>18</v>
      </c>
      <c r="C1094" s="21">
        <v>12</v>
      </c>
      <c r="D1094" s="21">
        <v>2</v>
      </c>
      <c r="E1094" s="22" t="s">
        <v>206</v>
      </c>
      <c r="F1094" s="20" t="s">
        <v>584</v>
      </c>
      <c r="G1094" s="23">
        <f>G1095</f>
        <v>7471.1</v>
      </c>
      <c r="H1094" s="23">
        <f>H1095</f>
        <v>7471.1</v>
      </c>
      <c r="I1094" s="60"/>
      <c r="J1094" s="48"/>
    </row>
    <row r="1095" spans="1:10" s="2" customFormat="1" ht="26.4">
      <c r="A1095" s="17" t="s">
        <v>170</v>
      </c>
      <c r="B1095" s="20">
        <v>18</v>
      </c>
      <c r="C1095" s="21">
        <v>12</v>
      </c>
      <c r="D1095" s="21">
        <v>2</v>
      </c>
      <c r="E1095" s="22" t="s">
        <v>485</v>
      </c>
      <c r="F1095" s="20" t="s">
        <v>584</v>
      </c>
      <c r="G1095" s="23">
        <f>G1096+G1106</f>
        <v>7471.1</v>
      </c>
      <c r="H1095" s="23">
        <f>H1096+H1106</f>
        <v>7471.1</v>
      </c>
      <c r="I1095" s="60"/>
      <c r="J1095" s="48"/>
    </row>
    <row r="1096" spans="1:10" s="2" customFormat="1" ht="39.6">
      <c r="A1096" s="352" t="s">
        <v>996</v>
      </c>
      <c r="B1096" s="20">
        <v>18</v>
      </c>
      <c r="C1096" s="21">
        <v>12</v>
      </c>
      <c r="D1096" s="21">
        <v>2</v>
      </c>
      <c r="E1096" s="22" t="s">
        <v>486</v>
      </c>
      <c r="F1096" s="20" t="s">
        <v>584</v>
      </c>
      <c r="G1096" s="23">
        <f>G1097+G1100+G1103</f>
        <v>7108.1</v>
      </c>
      <c r="H1096" s="23">
        <f>H1097+H1100+H1103</f>
        <v>7108.1</v>
      </c>
      <c r="I1096" s="60"/>
      <c r="J1096" s="48"/>
    </row>
    <row r="1097" spans="1:10" s="9" customFormat="1" ht="39.6">
      <c r="A1097" s="41" t="s">
        <v>487</v>
      </c>
      <c r="B1097" s="42">
        <v>18</v>
      </c>
      <c r="C1097" s="43">
        <v>12</v>
      </c>
      <c r="D1097" s="43">
        <v>2</v>
      </c>
      <c r="E1097" s="44" t="s">
        <v>488</v>
      </c>
      <c r="F1097" s="42" t="s">
        <v>584</v>
      </c>
      <c r="G1097" s="45">
        <f>G1098</f>
        <v>2837</v>
      </c>
      <c r="H1097" s="45">
        <f>H1098</f>
        <v>2837</v>
      </c>
      <c r="I1097" s="61"/>
      <c r="J1097" s="46"/>
    </row>
    <row r="1098" spans="1:10" s="2" customFormat="1">
      <c r="A1098" s="17" t="s">
        <v>524</v>
      </c>
      <c r="B1098" s="20">
        <v>18</v>
      </c>
      <c r="C1098" s="21">
        <v>12</v>
      </c>
      <c r="D1098" s="21">
        <v>2</v>
      </c>
      <c r="E1098" s="22" t="s">
        <v>488</v>
      </c>
      <c r="F1098" s="20" t="s">
        <v>20</v>
      </c>
      <c r="G1098" s="23">
        <f>G1099</f>
        <v>2837</v>
      </c>
      <c r="H1098" s="23">
        <f>H1099</f>
        <v>2837</v>
      </c>
      <c r="I1098" s="60"/>
      <c r="J1098" s="48"/>
    </row>
    <row r="1099" spans="1:10" s="2" customFormat="1">
      <c r="A1099" s="17" t="s">
        <v>36</v>
      </c>
      <c r="B1099" s="20">
        <v>18</v>
      </c>
      <c r="C1099" s="21">
        <v>12</v>
      </c>
      <c r="D1099" s="21">
        <v>2</v>
      </c>
      <c r="E1099" s="22" t="s">
        <v>488</v>
      </c>
      <c r="F1099" s="20" t="s">
        <v>19</v>
      </c>
      <c r="G1099" s="23">
        <v>2837</v>
      </c>
      <c r="H1099" s="23">
        <v>2837</v>
      </c>
      <c r="I1099" s="60"/>
      <c r="J1099" s="48"/>
    </row>
    <row r="1100" spans="1:10" s="9" customFormat="1">
      <c r="A1100" s="41" t="s">
        <v>503</v>
      </c>
      <c r="B1100" s="42">
        <v>18</v>
      </c>
      <c r="C1100" s="43">
        <v>12</v>
      </c>
      <c r="D1100" s="43">
        <v>2</v>
      </c>
      <c r="E1100" s="44" t="s">
        <v>564</v>
      </c>
      <c r="F1100" s="42" t="s">
        <v>584</v>
      </c>
      <c r="G1100" s="45">
        <f>G1101</f>
        <v>2291.8000000000002</v>
      </c>
      <c r="H1100" s="45">
        <f>H1101</f>
        <v>2291.8000000000002</v>
      </c>
      <c r="I1100" s="61"/>
      <c r="J1100" s="46"/>
    </row>
    <row r="1101" spans="1:10" s="2" customFormat="1">
      <c r="A1101" s="17" t="s">
        <v>27</v>
      </c>
      <c r="B1101" s="20">
        <v>18</v>
      </c>
      <c r="C1101" s="21">
        <v>12</v>
      </c>
      <c r="D1101" s="21">
        <v>2</v>
      </c>
      <c r="E1101" s="22" t="s">
        <v>564</v>
      </c>
      <c r="F1101" s="20" t="s">
        <v>5</v>
      </c>
      <c r="G1101" s="23">
        <f>G1102</f>
        <v>2291.8000000000002</v>
      </c>
      <c r="H1101" s="23">
        <f>H1102</f>
        <v>2291.8000000000002</v>
      </c>
      <c r="I1101" s="60"/>
      <c r="J1101" s="48"/>
    </row>
    <row r="1102" spans="1:10" s="2" customFormat="1">
      <c r="A1102" s="17" t="s">
        <v>41</v>
      </c>
      <c r="B1102" s="20">
        <v>18</v>
      </c>
      <c r="C1102" s="21">
        <v>12</v>
      </c>
      <c r="D1102" s="21">
        <v>2</v>
      </c>
      <c r="E1102" s="22" t="s">
        <v>564</v>
      </c>
      <c r="F1102" s="20" t="s">
        <v>40</v>
      </c>
      <c r="G1102" s="23">
        <v>2291.8000000000002</v>
      </c>
      <c r="H1102" s="23">
        <v>2291.8000000000002</v>
      </c>
      <c r="I1102" s="60"/>
      <c r="J1102" s="48"/>
    </row>
    <row r="1103" spans="1:10" s="9" customFormat="1">
      <c r="A1103" s="41" t="s">
        <v>35</v>
      </c>
      <c r="B1103" s="42">
        <v>18</v>
      </c>
      <c r="C1103" s="43">
        <v>12</v>
      </c>
      <c r="D1103" s="43">
        <v>2</v>
      </c>
      <c r="E1103" s="44" t="s">
        <v>565</v>
      </c>
      <c r="F1103" s="42" t="s">
        <v>584</v>
      </c>
      <c r="G1103" s="45">
        <f>G1104</f>
        <v>1979.3</v>
      </c>
      <c r="H1103" s="45">
        <f>H1104</f>
        <v>1979.3</v>
      </c>
      <c r="I1103" s="61"/>
      <c r="J1103" s="46"/>
    </row>
    <row r="1104" spans="1:10" s="2" customFormat="1">
      <c r="A1104" s="17" t="s">
        <v>27</v>
      </c>
      <c r="B1104" s="20">
        <v>18</v>
      </c>
      <c r="C1104" s="21">
        <v>12</v>
      </c>
      <c r="D1104" s="21">
        <v>2</v>
      </c>
      <c r="E1104" s="22" t="s">
        <v>565</v>
      </c>
      <c r="F1104" s="20" t="s">
        <v>5</v>
      </c>
      <c r="G1104" s="23">
        <f>G1105</f>
        <v>1979.3</v>
      </c>
      <c r="H1104" s="23">
        <f>H1105</f>
        <v>1979.3</v>
      </c>
      <c r="I1104" s="60"/>
      <c r="J1104" s="48"/>
    </row>
    <row r="1105" spans="1:10" s="2" customFormat="1">
      <c r="A1105" s="17" t="s">
        <v>41</v>
      </c>
      <c r="B1105" s="20">
        <v>18</v>
      </c>
      <c r="C1105" s="21">
        <v>12</v>
      </c>
      <c r="D1105" s="21">
        <v>2</v>
      </c>
      <c r="E1105" s="22" t="s">
        <v>565</v>
      </c>
      <c r="F1105" s="20" t="s">
        <v>40</v>
      </c>
      <c r="G1105" s="23">
        <v>1979.3</v>
      </c>
      <c r="H1105" s="23">
        <v>1979.3</v>
      </c>
      <c r="I1105" s="60"/>
      <c r="J1105" s="48"/>
    </row>
    <row r="1106" spans="1:10" s="2" customFormat="1" ht="26.4">
      <c r="A1106" s="17" t="s">
        <v>489</v>
      </c>
      <c r="B1106" s="20">
        <v>18</v>
      </c>
      <c r="C1106" s="21">
        <v>12</v>
      </c>
      <c r="D1106" s="21">
        <v>2</v>
      </c>
      <c r="E1106" s="22" t="s">
        <v>490</v>
      </c>
      <c r="F1106" s="20" t="s">
        <v>584</v>
      </c>
      <c r="G1106" s="23">
        <f t="shared" ref="G1106:H1108" si="89">G1107</f>
        <v>363</v>
      </c>
      <c r="H1106" s="23">
        <f t="shared" si="89"/>
        <v>363</v>
      </c>
      <c r="I1106" s="60"/>
      <c r="J1106" s="48"/>
    </row>
    <row r="1107" spans="1:10" s="9" customFormat="1" ht="26.4">
      <c r="A1107" s="41" t="s">
        <v>491</v>
      </c>
      <c r="B1107" s="42">
        <v>18</v>
      </c>
      <c r="C1107" s="43">
        <v>12</v>
      </c>
      <c r="D1107" s="43">
        <v>2</v>
      </c>
      <c r="E1107" s="44" t="s">
        <v>492</v>
      </c>
      <c r="F1107" s="42" t="s">
        <v>584</v>
      </c>
      <c r="G1107" s="45">
        <f t="shared" si="89"/>
        <v>363</v>
      </c>
      <c r="H1107" s="45">
        <f t="shared" si="89"/>
        <v>363</v>
      </c>
      <c r="I1107" s="61"/>
      <c r="J1107" s="46"/>
    </row>
    <row r="1108" spans="1:10" s="2" customFormat="1">
      <c r="A1108" s="17" t="s">
        <v>524</v>
      </c>
      <c r="B1108" s="20">
        <v>18</v>
      </c>
      <c r="C1108" s="21">
        <v>12</v>
      </c>
      <c r="D1108" s="21">
        <v>2</v>
      </c>
      <c r="E1108" s="69" t="s">
        <v>492</v>
      </c>
      <c r="F1108" s="20" t="s">
        <v>20</v>
      </c>
      <c r="G1108" s="23">
        <f t="shared" si="89"/>
        <v>363</v>
      </c>
      <c r="H1108" s="23">
        <f t="shared" si="89"/>
        <v>363</v>
      </c>
      <c r="I1108" s="60"/>
      <c r="J1108" s="48"/>
    </row>
    <row r="1109" spans="1:10" s="2" customFormat="1">
      <c r="A1109" s="17" t="s">
        <v>36</v>
      </c>
      <c r="B1109" s="20">
        <v>18</v>
      </c>
      <c r="C1109" s="21">
        <v>12</v>
      </c>
      <c r="D1109" s="21">
        <v>2</v>
      </c>
      <c r="E1109" s="22" t="s">
        <v>492</v>
      </c>
      <c r="F1109" s="20" t="s">
        <v>19</v>
      </c>
      <c r="G1109" s="23">
        <v>363</v>
      </c>
      <c r="H1109" s="23">
        <v>363</v>
      </c>
      <c r="I1109" s="60"/>
      <c r="J1109" s="48"/>
    </row>
    <row r="1110" spans="1:10" s="2" customFormat="1">
      <c r="A1110" s="36" t="s">
        <v>497</v>
      </c>
      <c r="B1110" s="37">
        <v>18</v>
      </c>
      <c r="C1110" s="38">
        <v>12</v>
      </c>
      <c r="D1110" s="38">
        <v>4</v>
      </c>
      <c r="E1110" s="39" t="s">
        <v>584</v>
      </c>
      <c r="F1110" s="37" t="s">
        <v>584</v>
      </c>
      <c r="G1110" s="40">
        <f>G1111</f>
        <v>100</v>
      </c>
      <c r="H1110" s="40">
        <f>H1111</f>
        <v>100</v>
      </c>
      <c r="I1110" s="60"/>
      <c r="J1110" s="48"/>
    </row>
    <row r="1111" spans="1:10" s="2" customFormat="1">
      <c r="A1111" s="17" t="s">
        <v>58</v>
      </c>
      <c r="B1111" s="20">
        <v>18</v>
      </c>
      <c r="C1111" s="21">
        <v>12</v>
      </c>
      <c r="D1111" s="21">
        <v>4</v>
      </c>
      <c r="E1111" s="22" t="s">
        <v>229</v>
      </c>
      <c r="F1111" s="20" t="s">
        <v>584</v>
      </c>
      <c r="G1111" s="23">
        <f>G1112+G1117</f>
        <v>100</v>
      </c>
      <c r="H1111" s="23">
        <f>H1112+H1117</f>
        <v>100</v>
      </c>
      <c r="I1111" s="60"/>
      <c r="J1111" s="48"/>
    </row>
    <row r="1112" spans="1:10" s="2" customFormat="1">
      <c r="A1112" s="92" t="s">
        <v>57</v>
      </c>
      <c r="B1112" s="20">
        <v>18</v>
      </c>
      <c r="C1112" s="21">
        <v>12</v>
      </c>
      <c r="D1112" s="21">
        <v>4</v>
      </c>
      <c r="E1112" s="22" t="s">
        <v>294</v>
      </c>
      <c r="F1112" s="20"/>
      <c r="G1112" s="23">
        <f t="shared" ref="G1112:H1115" si="90">G1113</f>
        <v>50</v>
      </c>
      <c r="H1112" s="23">
        <f t="shared" si="90"/>
        <v>50</v>
      </c>
      <c r="I1112" s="60"/>
      <c r="J1112" s="48"/>
    </row>
    <row r="1113" spans="1:10" s="2" customFormat="1">
      <c r="A1113" s="75" t="s">
        <v>426</v>
      </c>
      <c r="B1113" s="76">
        <v>18</v>
      </c>
      <c r="C1113" s="21">
        <v>12</v>
      </c>
      <c r="D1113" s="21">
        <v>4</v>
      </c>
      <c r="E1113" s="69" t="s">
        <v>427</v>
      </c>
      <c r="F1113" s="20"/>
      <c r="G1113" s="23">
        <f t="shared" si="90"/>
        <v>50</v>
      </c>
      <c r="H1113" s="23">
        <f t="shared" si="90"/>
        <v>50</v>
      </c>
      <c r="I1113" s="60"/>
      <c r="J1113" s="48"/>
    </row>
    <row r="1114" spans="1:10" s="9" customFormat="1">
      <c r="A1114" s="78" t="s">
        <v>701</v>
      </c>
      <c r="B1114" s="79">
        <v>18</v>
      </c>
      <c r="C1114" s="43">
        <v>12</v>
      </c>
      <c r="D1114" s="43">
        <v>4</v>
      </c>
      <c r="E1114" s="70" t="s">
        <v>700</v>
      </c>
      <c r="F1114" s="42"/>
      <c r="G1114" s="45">
        <f t="shared" si="90"/>
        <v>50</v>
      </c>
      <c r="H1114" s="45">
        <f t="shared" si="90"/>
        <v>50</v>
      </c>
      <c r="I1114" s="61"/>
      <c r="J1114" s="46"/>
    </row>
    <row r="1115" spans="1:10" s="2" customFormat="1">
      <c r="A1115" s="17" t="s">
        <v>27</v>
      </c>
      <c r="B1115" s="20">
        <v>18</v>
      </c>
      <c r="C1115" s="21">
        <v>12</v>
      </c>
      <c r="D1115" s="21">
        <v>4</v>
      </c>
      <c r="E1115" s="22" t="s">
        <v>700</v>
      </c>
      <c r="F1115" s="20">
        <v>600</v>
      </c>
      <c r="G1115" s="23">
        <f t="shared" si="90"/>
        <v>50</v>
      </c>
      <c r="H1115" s="23">
        <f t="shared" si="90"/>
        <v>50</v>
      </c>
      <c r="I1115" s="60"/>
      <c r="J1115" s="48"/>
    </row>
    <row r="1116" spans="1:10" s="2" customFormat="1">
      <c r="A1116" s="17" t="s">
        <v>41</v>
      </c>
      <c r="B1116" s="20">
        <v>18</v>
      </c>
      <c r="C1116" s="21">
        <v>12</v>
      </c>
      <c r="D1116" s="21">
        <v>4</v>
      </c>
      <c r="E1116" s="22" t="s">
        <v>700</v>
      </c>
      <c r="F1116" s="20">
        <v>620</v>
      </c>
      <c r="G1116" s="23">
        <v>50</v>
      </c>
      <c r="H1116" s="23">
        <v>50</v>
      </c>
      <c r="I1116" s="60"/>
      <c r="J1116" s="48"/>
    </row>
    <row r="1117" spans="1:10" s="2" customFormat="1">
      <c r="A1117" s="54" t="s">
        <v>54</v>
      </c>
      <c r="B1117" s="20">
        <v>18</v>
      </c>
      <c r="C1117" s="21">
        <v>12</v>
      </c>
      <c r="D1117" s="21">
        <v>4</v>
      </c>
      <c r="E1117" s="22" t="s">
        <v>384</v>
      </c>
      <c r="F1117" s="20"/>
      <c r="G1117" s="23">
        <f t="shared" ref="G1117:H1120" si="91">G1118</f>
        <v>50</v>
      </c>
      <c r="H1117" s="23">
        <f t="shared" si="91"/>
        <v>50</v>
      </c>
      <c r="I1117" s="60"/>
      <c r="J1117" s="48"/>
    </row>
    <row r="1118" spans="1:10" s="2" customFormat="1" ht="26.4">
      <c r="A1118" s="90" t="s">
        <v>429</v>
      </c>
      <c r="B1118" s="20">
        <v>18</v>
      </c>
      <c r="C1118" s="21">
        <v>12</v>
      </c>
      <c r="D1118" s="21">
        <v>4</v>
      </c>
      <c r="E1118" s="22" t="s">
        <v>385</v>
      </c>
      <c r="F1118" s="20"/>
      <c r="G1118" s="23">
        <f t="shared" si="91"/>
        <v>50</v>
      </c>
      <c r="H1118" s="23">
        <f t="shared" si="91"/>
        <v>50</v>
      </c>
      <c r="I1118" s="60"/>
      <c r="J1118" s="48"/>
    </row>
    <row r="1119" spans="1:10" s="9" customFormat="1" ht="26.4">
      <c r="A1119" s="91" t="s">
        <v>703</v>
      </c>
      <c r="B1119" s="42">
        <v>18</v>
      </c>
      <c r="C1119" s="43">
        <v>12</v>
      </c>
      <c r="D1119" s="43">
        <v>4</v>
      </c>
      <c r="E1119" s="44" t="s">
        <v>702</v>
      </c>
      <c r="F1119" s="42"/>
      <c r="G1119" s="45">
        <f t="shared" si="91"/>
        <v>50</v>
      </c>
      <c r="H1119" s="45">
        <f t="shared" si="91"/>
        <v>50</v>
      </c>
      <c r="I1119" s="61"/>
      <c r="J1119" s="46"/>
    </row>
    <row r="1120" spans="1:10" s="2" customFormat="1">
      <c r="A1120" s="17" t="s">
        <v>27</v>
      </c>
      <c r="B1120" s="20">
        <v>18</v>
      </c>
      <c r="C1120" s="21">
        <v>12</v>
      </c>
      <c r="D1120" s="21">
        <v>4</v>
      </c>
      <c r="E1120" s="22" t="s">
        <v>702</v>
      </c>
      <c r="F1120" s="20">
        <v>600</v>
      </c>
      <c r="G1120" s="23">
        <f t="shared" si="91"/>
        <v>50</v>
      </c>
      <c r="H1120" s="23">
        <f t="shared" si="91"/>
        <v>50</v>
      </c>
      <c r="I1120" s="60"/>
      <c r="J1120" s="48"/>
    </row>
    <row r="1121" spans="1:10" s="2" customFormat="1">
      <c r="A1121" s="17" t="s">
        <v>41</v>
      </c>
      <c r="B1121" s="20">
        <v>18</v>
      </c>
      <c r="C1121" s="21">
        <v>12</v>
      </c>
      <c r="D1121" s="21">
        <v>4</v>
      </c>
      <c r="E1121" s="22" t="s">
        <v>702</v>
      </c>
      <c r="F1121" s="20">
        <v>620</v>
      </c>
      <c r="G1121" s="23">
        <v>50</v>
      </c>
      <c r="H1121" s="23">
        <v>50</v>
      </c>
      <c r="I1121" s="60"/>
      <c r="J1121" s="48"/>
    </row>
    <row r="1122" spans="1:10" s="2" customFormat="1">
      <c r="A1122" s="31" t="s">
        <v>171</v>
      </c>
      <c r="B1122" s="32">
        <v>18</v>
      </c>
      <c r="C1122" s="33">
        <v>13</v>
      </c>
      <c r="D1122" s="33">
        <v>0</v>
      </c>
      <c r="E1122" s="34" t="s">
        <v>584</v>
      </c>
      <c r="F1122" s="32" t="s">
        <v>584</v>
      </c>
      <c r="G1122" s="35">
        <f t="shared" ref="G1122:H1128" si="92">G1123</f>
        <v>23500</v>
      </c>
      <c r="H1122" s="35">
        <f t="shared" si="92"/>
        <v>23500</v>
      </c>
      <c r="I1122" s="60"/>
      <c r="J1122" s="48"/>
    </row>
    <row r="1123" spans="1:10" s="2" customFormat="1">
      <c r="A1123" s="36" t="s">
        <v>528</v>
      </c>
      <c r="B1123" s="37">
        <v>18</v>
      </c>
      <c r="C1123" s="38">
        <v>13</v>
      </c>
      <c r="D1123" s="38">
        <v>1</v>
      </c>
      <c r="E1123" s="39" t="s">
        <v>584</v>
      </c>
      <c r="F1123" s="37" t="s">
        <v>584</v>
      </c>
      <c r="G1123" s="40">
        <f t="shared" si="92"/>
        <v>23500</v>
      </c>
      <c r="H1123" s="40">
        <f t="shared" si="92"/>
        <v>23500</v>
      </c>
      <c r="I1123" s="60"/>
      <c r="J1123" s="48"/>
    </row>
    <row r="1124" spans="1:10" s="2" customFormat="1">
      <c r="A1124" s="17" t="s">
        <v>47</v>
      </c>
      <c r="B1124" s="20">
        <v>18</v>
      </c>
      <c r="C1124" s="21">
        <v>13</v>
      </c>
      <c r="D1124" s="21">
        <v>1</v>
      </c>
      <c r="E1124" s="22" t="s">
        <v>206</v>
      </c>
      <c r="F1124" s="20" t="s">
        <v>584</v>
      </c>
      <c r="G1124" s="23">
        <f t="shared" si="92"/>
        <v>23500</v>
      </c>
      <c r="H1124" s="23">
        <f t="shared" si="92"/>
        <v>23500</v>
      </c>
      <c r="I1124" s="60"/>
      <c r="J1124" s="48"/>
    </row>
    <row r="1125" spans="1:10" s="2" customFormat="1">
      <c r="A1125" s="17" t="s">
        <v>172</v>
      </c>
      <c r="B1125" s="20">
        <v>18</v>
      </c>
      <c r="C1125" s="21">
        <v>13</v>
      </c>
      <c r="D1125" s="21">
        <v>1</v>
      </c>
      <c r="E1125" s="22" t="s">
        <v>494</v>
      </c>
      <c r="F1125" s="20" t="s">
        <v>584</v>
      </c>
      <c r="G1125" s="23">
        <f t="shared" si="92"/>
        <v>23500</v>
      </c>
      <c r="H1125" s="23">
        <f t="shared" si="92"/>
        <v>23500</v>
      </c>
      <c r="I1125" s="60"/>
      <c r="J1125" s="48"/>
    </row>
    <row r="1126" spans="1:10" s="2" customFormat="1" ht="26.4">
      <c r="A1126" s="17" t="s">
        <v>529</v>
      </c>
      <c r="B1126" s="20">
        <v>18</v>
      </c>
      <c r="C1126" s="21">
        <v>13</v>
      </c>
      <c r="D1126" s="21">
        <v>1</v>
      </c>
      <c r="E1126" s="22" t="s">
        <v>530</v>
      </c>
      <c r="F1126" s="20" t="s">
        <v>584</v>
      </c>
      <c r="G1126" s="23">
        <f t="shared" si="92"/>
        <v>23500</v>
      </c>
      <c r="H1126" s="23">
        <f t="shared" si="92"/>
        <v>23500</v>
      </c>
      <c r="I1126" s="60"/>
      <c r="J1126" s="48"/>
    </row>
    <row r="1127" spans="1:10" s="2" customFormat="1">
      <c r="A1127" s="308" t="s">
        <v>173</v>
      </c>
      <c r="B1127" s="548">
        <v>18</v>
      </c>
      <c r="C1127" s="549">
        <v>13</v>
      </c>
      <c r="D1127" s="549">
        <v>1</v>
      </c>
      <c r="E1127" s="550" t="s">
        <v>531</v>
      </c>
      <c r="F1127" s="548" t="s">
        <v>584</v>
      </c>
      <c r="G1127" s="551">
        <f t="shared" si="92"/>
        <v>23500</v>
      </c>
      <c r="H1127" s="551">
        <f t="shared" si="92"/>
        <v>23500</v>
      </c>
      <c r="I1127" s="60"/>
      <c r="J1127" s="48"/>
    </row>
    <row r="1128" spans="1:10" s="2" customFormat="1">
      <c r="A1128" s="17" t="s">
        <v>174</v>
      </c>
      <c r="B1128" s="20">
        <v>18</v>
      </c>
      <c r="C1128" s="21">
        <v>13</v>
      </c>
      <c r="D1128" s="21">
        <v>1</v>
      </c>
      <c r="E1128" s="22" t="s">
        <v>531</v>
      </c>
      <c r="F1128" s="20" t="s">
        <v>9</v>
      </c>
      <c r="G1128" s="23">
        <f t="shared" si="92"/>
        <v>23500</v>
      </c>
      <c r="H1128" s="23">
        <f t="shared" si="92"/>
        <v>23500</v>
      </c>
      <c r="I1128" s="60"/>
      <c r="J1128" s="48"/>
    </row>
    <row r="1129" spans="1:10" s="2" customFormat="1">
      <c r="A1129" s="17" t="s">
        <v>175</v>
      </c>
      <c r="B1129" s="20">
        <v>18</v>
      </c>
      <c r="C1129" s="21">
        <v>13</v>
      </c>
      <c r="D1129" s="21">
        <v>1</v>
      </c>
      <c r="E1129" s="22" t="s">
        <v>531</v>
      </c>
      <c r="F1129" s="20" t="s">
        <v>176</v>
      </c>
      <c r="G1129" s="23">
        <f>22900+600</f>
        <v>23500</v>
      </c>
      <c r="H1129" s="23">
        <f>22900+600</f>
        <v>23500</v>
      </c>
      <c r="I1129" s="60"/>
      <c r="J1129" s="48"/>
    </row>
    <row r="1130" spans="1:10" s="15" customFormat="1">
      <c r="A1130" s="18" t="s">
        <v>14</v>
      </c>
      <c r="B1130" s="16" t="s">
        <v>11</v>
      </c>
      <c r="C1130" s="16" t="s">
        <v>11</v>
      </c>
      <c r="D1130" s="16" t="s">
        <v>11</v>
      </c>
      <c r="E1130" s="16" t="s">
        <v>11</v>
      </c>
      <c r="F1130" s="16" t="s">
        <v>11</v>
      </c>
      <c r="G1130" s="24">
        <f>G21+G83+G312+G331+G351</f>
        <v>2616548.8999999994</v>
      </c>
      <c r="H1130" s="24">
        <f>H21+H83+H312+H331+H351</f>
        <v>2629153.6</v>
      </c>
      <c r="I1130" s="71"/>
      <c r="J1130" s="55"/>
    </row>
    <row r="1131" spans="1:10">
      <c r="B1131" s="58"/>
    </row>
    <row r="1132" spans="1:10">
      <c r="A1132" s="59"/>
      <c r="B1132" s="58"/>
      <c r="C1132" s="58"/>
      <c r="D1132" s="58"/>
      <c r="E1132" s="58"/>
    </row>
    <row r="1133" spans="1:10">
      <c r="A1133" s="59"/>
      <c r="B1133" s="58"/>
      <c r="C1133" s="58"/>
      <c r="D1133" s="58"/>
      <c r="E1133" s="58"/>
    </row>
    <row r="1134" spans="1:10">
      <c r="A1134" s="59"/>
    </row>
    <row r="1135" spans="1:10">
      <c r="A1135" s="59"/>
    </row>
  </sheetData>
  <mergeCells count="22">
    <mergeCell ref="B17:H17"/>
    <mergeCell ref="B18:B19"/>
    <mergeCell ref="C18:C19"/>
    <mergeCell ref="D18:D19"/>
    <mergeCell ref="E18:E19"/>
    <mergeCell ref="F18:F19"/>
    <mergeCell ref="F1:H1"/>
    <mergeCell ref="F2:H2"/>
    <mergeCell ref="F3:H3"/>
    <mergeCell ref="F4:H4"/>
    <mergeCell ref="I586:I587"/>
    <mergeCell ref="B6:H6"/>
    <mergeCell ref="B7:H7"/>
    <mergeCell ref="B8:H8"/>
    <mergeCell ref="B9:H9"/>
    <mergeCell ref="B10:H10"/>
    <mergeCell ref="B11:H11"/>
    <mergeCell ref="G18:G19"/>
    <mergeCell ref="H18:H19"/>
    <mergeCell ref="A13:F13"/>
    <mergeCell ref="A14:F14"/>
    <mergeCell ref="A17:A19"/>
  </mergeCells>
  <pageMargins left="0.11811023622047245" right="0.11811023622047245" top="0.15748031496062992" bottom="0.35433070866141736" header="0.31496062992125984" footer="0.11811023622047245"/>
  <pageSetup paperSize="9" scale="55" fitToHeight="18" orientation="portrait" verticalDpi="0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F72"/>
  <sheetViews>
    <sheetView view="pageBreakPreview" zoomScale="60" zoomScaleNormal="100" workbookViewId="0">
      <selection activeCell="D4" sqref="D4:F4"/>
    </sheetView>
  </sheetViews>
  <sheetFormatPr defaultRowHeight="13.2"/>
  <cols>
    <col min="2" max="2" width="58.6640625" style="241" customWidth="1"/>
    <col min="3" max="4" width="17.109375" style="241" customWidth="1"/>
    <col min="5" max="6" width="13.44140625" style="241" customWidth="1"/>
  </cols>
  <sheetData>
    <row r="1" spans="2:6" ht="13.8">
      <c r="D1" s="479" t="s">
        <v>1108</v>
      </c>
      <c r="E1" s="479"/>
      <c r="F1" s="479"/>
    </row>
    <row r="2" spans="2:6" ht="13.8">
      <c r="D2" s="479" t="s">
        <v>719</v>
      </c>
      <c r="E2" s="479"/>
      <c r="F2" s="479"/>
    </row>
    <row r="3" spans="2:6" ht="13.8">
      <c r="D3" s="479" t="s">
        <v>0</v>
      </c>
      <c r="E3" s="479"/>
      <c r="F3" s="479"/>
    </row>
    <row r="4" spans="2:6">
      <c r="D4" s="476" t="s">
        <v>1125</v>
      </c>
      <c r="E4" s="476"/>
      <c r="F4" s="476"/>
    </row>
    <row r="5" spans="2:6" ht="13.8">
      <c r="D5" s="397"/>
      <c r="E5" s="397"/>
      <c r="F5" s="397"/>
    </row>
    <row r="6" spans="2:6" ht="13.8">
      <c r="B6" s="230"/>
      <c r="C6" s="485" t="s">
        <v>930</v>
      </c>
      <c r="D6" s="485"/>
      <c r="E6" s="485"/>
      <c r="F6" s="485"/>
    </row>
    <row r="7" spans="2:6" ht="13.8">
      <c r="B7" s="230"/>
      <c r="C7" s="485" t="s">
        <v>719</v>
      </c>
      <c r="D7" s="485"/>
      <c r="E7" s="485"/>
      <c r="F7" s="485"/>
    </row>
    <row r="8" spans="2:6" ht="13.8">
      <c r="B8" s="230"/>
      <c r="C8" s="485" t="s">
        <v>0</v>
      </c>
      <c r="D8" s="485"/>
      <c r="E8" s="485"/>
      <c r="F8" s="485"/>
    </row>
    <row r="9" spans="2:6" ht="13.8">
      <c r="B9" s="230"/>
      <c r="C9" s="485" t="s">
        <v>1003</v>
      </c>
      <c r="D9" s="485"/>
      <c r="E9" s="485"/>
      <c r="F9" s="485"/>
    </row>
    <row r="10" spans="2:6" ht="15" customHeight="1">
      <c r="B10" s="230"/>
      <c r="C10" s="481" t="s">
        <v>915</v>
      </c>
      <c r="D10" s="481"/>
      <c r="E10" s="481"/>
      <c r="F10" s="481"/>
    </row>
    <row r="11" spans="2:6" ht="15" customHeight="1">
      <c r="B11" s="230"/>
      <c r="C11" s="481" t="s">
        <v>929</v>
      </c>
      <c r="D11" s="481"/>
      <c r="E11" s="481"/>
      <c r="F11" s="481"/>
    </row>
    <row r="12" spans="2:6" ht="13.8">
      <c r="B12" s="230"/>
      <c r="C12" s="242"/>
      <c r="D12" s="242"/>
    </row>
    <row r="13" spans="2:6" ht="13.8">
      <c r="B13" s="484" t="s">
        <v>975</v>
      </c>
      <c r="C13" s="484"/>
      <c r="D13" s="484"/>
      <c r="E13" s="484"/>
      <c r="F13" s="484"/>
    </row>
    <row r="14" spans="2:6" ht="14.25" customHeight="1">
      <c r="B14" s="480" t="s">
        <v>928</v>
      </c>
      <c r="C14" s="480"/>
      <c r="D14" s="480"/>
      <c r="E14" s="480"/>
      <c r="F14" s="480"/>
    </row>
    <row r="15" spans="2:6" ht="13.8">
      <c r="B15" s="232"/>
      <c r="C15" s="243"/>
      <c r="D15" s="243"/>
    </row>
    <row r="16" spans="2:6" ht="13.8">
      <c r="B16" s="233" t="s">
        <v>3</v>
      </c>
      <c r="C16" s="242"/>
      <c r="D16" s="242"/>
    </row>
    <row r="17" spans="2:6" ht="15" customHeight="1">
      <c r="B17" s="493" t="s">
        <v>2</v>
      </c>
      <c r="C17" s="518" t="s">
        <v>919</v>
      </c>
      <c r="D17" s="518"/>
      <c r="E17" s="518"/>
      <c r="F17" s="518"/>
    </row>
    <row r="18" spans="2:6" ht="12.75" customHeight="1">
      <c r="B18" s="493"/>
      <c r="C18" s="489" t="s">
        <v>920</v>
      </c>
      <c r="D18" s="489" t="s">
        <v>921</v>
      </c>
      <c r="E18" s="492" t="s">
        <v>908</v>
      </c>
      <c r="F18" s="492" t="s">
        <v>909</v>
      </c>
    </row>
    <row r="19" spans="2:6" ht="12.75" customHeight="1">
      <c r="B19" s="493"/>
      <c r="C19" s="489"/>
      <c r="D19" s="489"/>
      <c r="E19" s="492"/>
      <c r="F19" s="492"/>
    </row>
    <row r="20" spans="2:6" ht="13.8">
      <c r="B20" s="234">
        <v>1</v>
      </c>
      <c r="C20" s="10">
        <f>B20+1</f>
        <v>2</v>
      </c>
      <c r="D20" s="10">
        <f>C20+1</f>
        <v>3</v>
      </c>
      <c r="E20" s="234">
        <v>5</v>
      </c>
      <c r="F20" s="234">
        <v>6</v>
      </c>
    </row>
    <row r="21" spans="2:6" ht="13.8">
      <c r="B21" s="235" t="s">
        <v>80</v>
      </c>
      <c r="C21" s="244" t="s">
        <v>850</v>
      </c>
      <c r="D21" s="244" t="s">
        <v>851</v>
      </c>
      <c r="E21" s="245">
        <f>E22+E23+E24+E25+E27+E28+E26</f>
        <v>227643.3</v>
      </c>
      <c r="F21" s="245">
        <f>F22+F23+F24+F25+F27+F28+F26</f>
        <v>227682.3</v>
      </c>
    </row>
    <row r="22" spans="2:6" ht="38.25" customHeight="1">
      <c r="B22" s="236" t="s">
        <v>922</v>
      </c>
      <c r="C22" s="246" t="s">
        <v>850</v>
      </c>
      <c r="D22" s="246" t="s">
        <v>854</v>
      </c>
      <c r="E22" s="334">
        <v>0</v>
      </c>
      <c r="F22" s="334">
        <v>0</v>
      </c>
    </row>
    <row r="23" spans="2:6" ht="41.4">
      <c r="B23" s="236" t="s">
        <v>81</v>
      </c>
      <c r="C23" s="246" t="s">
        <v>850</v>
      </c>
      <c r="D23" s="246" t="s">
        <v>862</v>
      </c>
      <c r="E23" s="334">
        <v>3490.3</v>
      </c>
      <c r="F23" s="334">
        <v>3490.3</v>
      </c>
    </row>
    <row r="24" spans="2:6" ht="41.4">
      <c r="B24" s="236" t="s">
        <v>92</v>
      </c>
      <c r="C24" s="246" t="s">
        <v>850</v>
      </c>
      <c r="D24" s="246" t="s">
        <v>7</v>
      </c>
      <c r="E24" s="334">
        <f>'7_функц-ая 2018-2019 Г'!F34</f>
        <v>106499.19999999998</v>
      </c>
      <c r="F24" s="334">
        <f>'7_функц-ая 2018-2019 Г'!G34</f>
        <v>106538.19999999998</v>
      </c>
    </row>
    <row r="25" spans="2:6" ht="41.4">
      <c r="B25" s="236" t="s">
        <v>79</v>
      </c>
      <c r="C25" s="246" t="s">
        <v>850</v>
      </c>
      <c r="D25" s="246" t="s">
        <v>873</v>
      </c>
      <c r="E25" s="334">
        <v>17276</v>
      </c>
      <c r="F25" s="334">
        <v>17276</v>
      </c>
    </row>
    <row r="26" spans="2:6" ht="13.8">
      <c r="B26" s="236" t="s">
        <v>606</v>
      </c>
      <c r="C26" s="246" t="s">
        <v>850</v>
      </c>
      <c r="D26" s="246" t="s">
        <v>924</v>
      </c>
      <c r="E26" s="334">
        <v>0</v>
      </c>
      <c r="F26" s="334">
        <v>0</v>
      </c>
    </row>
    <row r="27" spans="2:6" ht="13.8">
      <c r="B27" s="237" t="s">
        <v>153</v>
      </c>
      <c r="C27" s="248" t="s">
        <v>850</v>
      </c>
      <c r="D27" s="248" t="s">
        <v>822</v>
      </c>
      <c r="E27" s="334">
        <v>1500</v>
      </c>
      <c r="F27" s="334">
        <v>1500</v>
      </c>
    </row>
    <row r="28" spans="2:6" ht="13.8">
      <c r="B28" s="238" t="s">
        <v>89</v>
      </c>
      <c r="C28" s="250" t="s">
        <v>850</v>
      </c>
      <c r="D28" s="250" t="s">
        <v>824</v>
      </c>
      <c r="E28" s="334">
        <v>98877.8</v>
      </c>
      <c r="F28" s="334">
        <v>98877.8</v>
      </c>
    </row>
    <row r="29" spans="2:6" ht="13.8">
      <c r="B29" s="239" t="s">
        <v>155</v>
      </c>
      <c r="C29" s="251" t="s">
        <v>854</v>
      </c>
      <c r="D29" s="251" t="s">
        <v>851</v>
      </c>
      <c r="E29" s="245">
        <f>E30</f>
        <v>1550</v>
      </c>
      <c r="F29" s="245">
        <f>F30</f>
        <v>1550</v>
      </c>
    </row>
    <row r="30" spans="2:6" ht="13.8">
      <c r="B30" s="237" t="s">
        <v>156</v>
      </c>
      <c r="C30" s="248" t="s">
        <v>854</v>
      </c>
      <c r="D30" s="248" t="s">
        <v>7</v>
      </c>
      <c r="E30" s="334">
        <v>1550</v>
      </c>
      <c r="F30" s="334">
        <v>1550</v>
      </c>
    </row>
    <row r="31" spans="2:6" ht="27.6">
      <c r="B31" s="239" t="s">
        <v>160</v>
      </c>
      <c r="C31" s="251" t="s">
        <v>862</v>
      </c>
      <c r="D31" s="251" t="s">
        <v>851</v>
      </c>
      <c r="E31" s="245">
        <f>E32+E33</f>
        <v>11635.2</v>
      </c>
      <c r="F31" s="245">
        <f>F32+F33</f>
        <v>11635.2</v>
      </c>
    </row>
    <row r="32" spans="2:6" ht="27.6">
      <c r="B32" s="237" t="s">
        <v>161</v>
      </c>
      <c r="C32" s="248" t="s">
        <v>862</v>
      </c>
      <c r="D32" s="248" t="s">
        <v>923</v>
      </c>
      <c r="E32" s="334">
        <v>10435.200000000001</v>
      </c>
      <c r="F32" s="334">
        <v>10435.200000000001</v>
      </c>
    </row>
    <row r="33" spans="2:6" ht="27.6">
      <c r="B33" s="237" t="s">
        <v>517</v>
      </c>
      <c r="C33" s="248" t="s">
        <v>862</v>
      </c>
      <c r="D33" s="248" t="s">
        <v>825</v>
      </c>
      <c r="E33" s="334">
        <v>1200</v>
      </c>
      <c r="F33" s="334">
        <v>1200</v>
      </c>
    </row>
    <row r="34" spans="2:6" ht="13.8">
      <c r="B34" s="235" t="s">
        <v>74</v>
      </c>
      <c r="C34" s="252" t="s">
        <v>7</v>
      </c>
      <c r="D34" s="252" t="s">
        <v>851</v>
      </c>
      <c r="E34" s="253">
        <f>E35+E36+E37+E38</f>
        <v>110382</v>
      </c>
      <c r="F34" s="253">
        <f>F35+F36+F37+F38</f>
        <v>110390</v>
      </c>
    </row>
    <row r="35" spans="2:6" ht="13.8">
      <c r="B35" s="236" t="s">
        <v>108</v>
      </c>
      <c r="C35" s="246" t="s">
        <v>7</v>
      </c>
      <c r="D35" s="246" t="s">
        <v>97</v>
      </c>
      <c r="E35" s="334">
        <v>28868</v>
      </c>
      <c r="F35" s="334">
        <v>28876</v>
      </c>
    </row>
    <row r="36" spans="2:6" ht="13.8">
      <c r="B36" s="236" t="s">
        <v>110</v>
      </c>
      <c r="C36" s="246" t="s">
        <v>7</v>
      </c>
      <c r="D36" s="246" t="s">
        <v>923</v>
      </c>
      <c r="E36" s="334">
        <v>60300</v>
      </c>
      <c r="F36" s="334">
        <v>60300</v>
      </c>
    </row>
    <row r="37" spans="2:6" ht="13.8">
      <c r="B37" s="236" t="s">
        <v>73</v>
      </c>
      <c r="C37" s="246" t="s">
        <v>7</v>
      </c>
      <c r="D37" s="246" t="s">
        <v>821</v>
      </c>
      <c r="E37" s="334">
        <v>10000.200000000001</v>
      </c>
      <c r="F37" s="334">
        <v>10000.200000000001</v>
      </c>
    </row>
    <row r="38" spans="2:6" ht="13.8">
      <c r="B38" s="236" t="s">
        <v>95</v>
      </c>
      <c r="C38" s="246" t="s">
        <v>7</v>
      </c>
      <c r="D38" s="246" t="s">
        <v>823</v>
      </c>
      <c r="E38" s="334">
        <v>11213.8</v>
      </c>
      <c r="F38" s="334">
        <v>11213.8</v>
      </c>
    </row>
    <row r="39" spans="2:6" ht="13.8">
      <c r="B39" s="239" t="s">
        <v>114</v>
      </c>
      <c r="C39" s="251" t="s">
        <v>857</v>
      </c>
      <c r="D39" s="251" t="s">
        <v>851</v>
      </c>
      <c r="E39" s="245">
        <f>E40+E41+E42</f>
        <v>215458.1</v>
      </c>
      <c r="F39" s="245">
        <f>F40+F41+F42</f>
        <v>209909.8</v>
      </c>
    </row>
    <row r="40" spans="2:6" ht="13.8">
      <c r="B40" s="237" t="s">
        <v>115</v>
      </c>
      <c r="C40" s="248" t="s">
        <v>857</v>
      </c>
      <c r="D40" s="248" t="s">
        <v>850</v>
      </c>
      <c r="E40" s="334">
        <f>'7_функц-ая 2018-2019 Г'!F390</f>
        <v>167804.7</v>
      </c>
      <c r="F40" s="334">
        <f>'7_функц-ая 2018-2019 Г'!G390</f>
        <v>145168.79999999999</v>
      </c>
    </row>
    <row r="41" spans="2:6" ht="13.8">
      <c r="B41" s="237" t="s">
        <v>118</v>
      </c>
      <c r="C41" s="248" t="s">
        <v>857</v>
      </c>
      <c r="D41" s="248" t="s">
        <v>854</v>
      </c>
      <c r="E41" s="334">
        <v>31662.400000000001</v>
      </c>
      <c r="F41" s="334">
        <v>48750</v>
      </c>
    </row>
    <row r="42" spans="2:6" ht="13.8">
      <c r="B42" s="237" t="s">
        <v>121</v>
      </c>
      <c r="C42" s="248" t="s">
        <v>857</v>
      </c>
      <c r="D42" s="248" t="s">
        <v>862</v>
      </c>
      <c r="E42" s="334">
        <v>15991</v>
      </c>
      <c r="F42" s="334">
        <v>15991</v>
      </c>
    </row>
    <row r="43" spans="2:6" ht="13.8">
      <c r="B43" s="239" t="s">
        <v>122</v>
      </c>
      <c r="C43" s="251" t="s">
        <v>873</v>
      </c>
      <c r="D43" s="251" t="s">
        <v>851</v>
      </c>
      <c r="E43" s="245">
        <f>E44+E45</f>
        <v>5241.7000000000007</v>
      </c>
      <c r="F43" s="245">
        <f>F44+F45</f>
        <v>5661.9</v>
      </c>
    </row>
    <row r="44" spans="2:6" ht="13.8">
      <c r="B44" s="237" t="s">
        <v>123</v>
      </c>
      <c r="C44" s="248" t="s">
        <v>873</v>
      </c>
      <c r="D44" s="248" t="s">
        <v>854</v>
      </c>
      <c r="E44" s="334">
        <v>3153.3</v>
      </c>
      <c r="F44" s="334">
        <v>3153.3</v>
      </c>
    </row>
    <row r="45" spans="2:6" ht="13.8">
      <c r="B45" s="237" t="s">
        <v>126</v>
      </c>
      <c r="C45" s="248" t="s">
        <v>873</v>
      </c>
      <c r="D45" s="248" t="s">
        <v>857</v>
      </c>
      <c r="E45" s="334">
        <v>2088.4</v>
      </c>
      <c r="F45" s="334">
        <v>2508.6</v>
      </c>
    </row>
    <row r="46" spans="2:6" ht="13.8">
      <c r="B46" s="235" t="s">
        <v>75</v>
      </c>
      <c r="C46" s="244" t="s">
        <v>924</v>
      </c>
      <c r="D46" s="244" t="s">
        <v>851</v>
      </c>
      <c r="E46" s="245">
        <f>E47+E48+E50+E51+E52+E49</f>
        <v>1789237.2999999998</v>
      </c>
      <c r="F46" s="245">
        <f>F47+F48+F50+F51+F52+F49</f>
        <v>1791241.7</v>
      </c>
    </row>
    <row r="47" spans="2:6" ht="13.8">
      <c r="B47" s="236" t="s">
        <v>71</v>
      </c>
      <c r="C47" s="246" t="s">
        <v>924</v>
      </c>
      <c r="D47" s="246" t="s">
        <v>850</v>
      </c>
      <c r="E47" s="334">
        <v>451019.5</v>
      </c>
      <c r="F47" s="334">
        <v>451021.5</v>
      </c>
    </row>
    <row r="48" spans="2:6" ht="13.8">
      <c r="B48" s="236" t="s">
        <v>68</v>
      </c>
      <c r="C48" s="246" t="s">
        <v>924</v>
      </c>
      <c r="D48" s="246" t="s">
        <v>854</v>
      </c>
      <c r="E48" s="334">
        <f>'7_функц-ая 2018-2019 Г'!F563</f>
        <v>1168105.0999999999</v>
      </c>
      <c r="F48" s="334">
        <f>'7_функц-ая 2018-2019 Г'!G563</f>
        <v>1170107</v>
      </c>
    </row>
    <row r="49" spans="2:6" ht="13.8">
      <c r="B49" s="236" t="s">
        <v>679</v>
      </c>
      <c r="C49" s="246" t="s">
        <v>924</v>
      </c>
      <c r="D49" s="246" t="s">
        <v>862</v>
      </c>
      <c r="E49" s="334">
        <v>118474.7</v>
      </c>
      <c r="F49" s="334">
        <v>118475.2</v>
      </c>
    </row>
    <row r="50" spans="2:6" ht="27.6">
      <c r="B50" s="236" t="s">
        <v>51</v>
      </c>
      <c r="C50" s="246" t="s">
        <v>924</v>
      </c>
      <c r="D50" s="246" t="s">
        <v>857</v>
      </c>
      <c r="E50" s="334">
        <v>806</v>
      </c>
      <c r="F50" s="334">
        <v>806</v>
      </c>
    </row>
    <row r="51" spans="2:6" ht="13.8">
      <c r="B51" s="236" t="s">
        <v>45</v>
      </c>
      <c r="C51" s="246" t="s">
        <v>924</v>
      </c>
      <c r="D51" s="246" t="s">
        <v>924</v>
      </c>
      <c r="E51" s="334">
        <v>13096.6</v>
      </c>
      <c r="F51" s="334">
        <v>13096.6</v>
      </c>
    </row>
    <row r="52" spans="2:6" ht="13.8">
      <c r="B52" s="236" t="s">
        <v>43</v>
      </c>
      <c r="C52" s="246" t="s">
        <v>924</v>
      </c>
      <c r="D52" s="246" t="s">
        <v>923</v>
      </c>
      <c r="E52" s="334">
        <v>37735.4</v>
      </c>
      <c r="F52" s="334">
        <v>37735.4</v>
      </c>
    </row>
    <row r="53" spans="2:6" ht="13.8">
      <c r="B53" s="235" t="s">
        <v>98</v>
      </c>
      <c r="C53" s="252" t="s">
        <v>97</v>
      </c>
      <c r="D53" s="252" t="s">
        <v>851</v>
      </c>
      <c r="E53" s="253">
        <f>E54+E55</f>
        <v>76297.900000000009</v>
      </c>
      <c r="F53" s="253">
        <f>F54+F55</f>
        <v>77297.900000000009</v>
      </c>
    </row>
    <row r="54" spans="2:6" ht="13.8">
      <c r="B54" s="237" t="s">
        <v>99</v>
      </c>
      <c r="C54" s="248" t="s">
        <v>97</v>
      </c>
      <c r="D54" s="248" t="s">
        <v>850</v>
      </c>
      <c r="E54" s="334">
        <v>71317.600000000006</v>
      </c>
      <c r="F54" s="334">
        <v>72317.600000000006</v>
      </c>
    </row>
    <row r="55" spans="2:6" ht="13.8">
      <c r="B55" s="236" t="s">
        <v>104</v>
      </c>
      <c r="C55" s="246" t="s">
        <v>97</v>
      </c>
      <c r="D55" s="246" t="s">
        <v>7</v>
      </c>
      <c r="E55" s="334">
        <v>4980.3</v>
      </c>
      <c r="F55" s="334">
        <v>4980.3</v>
      </c>
    </row>
    <row r="56" spans="2:6" ht="13.8">
      <c r="B56" s="235" t="s">
        <v>25</v>
      </c>
      <c r="C56" s="252" t="s">
        <v>821</v>
      </c>
      <c r="D56" s="252" t="s">
        <v>851</v>
      </c>
      <c r="E56" s="253">
        <f>E57+E58+E59</f>
        <v>133498.6</v>
      </c>
      <c r="F56" s="253">
        <f>F57+F58+F59</f>
        <v>148180</v>
      </c>
    </row>
    <row r="57" spans="2:6" ht="13.8">
      <c r="B57" s="237" t="s">
        <v>166</v>
      </c>
      <c r="C57" s="248" t="s">
        <v>821</v>
      </c>
      <c r="D57" s="248" t="s">
        <v>850</v>
      </c>
      <c r="E57" s="334">
        <v>7000</v>
      </c>
      <c r="F57" s="334">
        <v>7000</v>
      </c>
    </row>
    <row r="58" spans="2:6" ht="13.8">
      <c r="B58" s="237" t="s">
        <v>131</v>
      </c>
      <c r="C58" s="248" t="s">
        <v>821</v>
      </c>
      <c r="D58" s="248" t="s">
        <v>862</v>
      </c>
      <c r="E58" s="334">
        <v>79887.600000000006</v>
      </c>
      <c r="F58" s="334">
        <v>85778</v>
      </c>
    </row>
    <row r="59" spans="2:6" ht="13.8">
      <c r="B59" s="236" t="s">
        <v>24</v>
      </c>
      <c r="C59" s="246" t="s">
        <v>821</v>
      </c>
      <c r="D59" s="246" t="s">
        <v>7</v>
      </c>
      <c r="E59" s="334">
        <v>46611</v>
      </c>
      <c r="F59" s="334">
        <v>55402</v>
      </c>
    </row>
    <row r="60" spans="2:6" ht="13.8">
      <c r="B60" s="239" t="s">
        <v>141</v>
      </c>
      <c r="C60" s="251" t="s">
        <v>822</v>
      </c>
      <c r="D60" s="251" t="s">
        <v>851</v>
      </c>
      <c r="E60" s="245">
        <f>E61+E62</f>
        <v>4804.8</v>
      </c>
      <c r="F60" s="245">
        <f>F61+F62</f>
        <v>4804.8</v>
      </c>
    </row>
    <row r="61" spans="2:6" ht="13.8">
      <c r="B61" s="237" t="s">
        <v>142</v>
      </c>
      <c r="C61" s="248" t="s">
        <v>822</v>
      </c>
      <c r="D61" s="248" t="s">
        <v>854</v>
      </c>
      <c r="E61" s="334">
        <v>730</v>
      </c>
      <c r="F61" s="334">
        <v>730</v>
      </c>
    </row>
    <row r="62" spans="2:6" ht="13.8">
      <c r="B62" s="237" t="s">
        <v>678</v>
      </c>
      <c r="C62" s="248" t="s">
        <v>822</v>
      </c>
      <c r="D62" s="248" t="s">
        <v>857</v>
      </c>
      <c r="E62" s="334">
        <v>4074.8</v>
      </c>
      <c r="F62" s="334">
        <v>4074.8</v>
      </c>
    </row>
    <row r="63" spans="2:6" ht="13.8">
      <c r="B63" s="239" t="s">
        <v>169</v>
      </c>
      <c r="C63" s="251" t="s">
        <v>823</v>
      </c>
      <c r="D63" s="251" t="s">
        <v>851</v>
      </c>
      <c r="E63" s="245">
        <f>E64+E65+E66</f>
        <v>17300</v>
      </c>
      <c r="F63" s="245">
        <f>F64+F65+F66</f>
        <v>17300</v>
      </c>
    </row>
    <row r="64" spans="2:6" s="260" customFormat="1" ht="13.8">
      <c r="B64" s="257" t="s">
        <v>563</v>
      </c>
      <c r="C64" s="258" t="s">
        <v>823</v>
      </c>
      <c r="D64" s="258" t="s">
        <v>850</v>
      </c>
      <c r="E64" s="259">
        <v>9728.9</v>
      </c>
      <c r="F64" s="259">
        <v>9728.9</v>
      </c>
    </row>
    <row r="65" spans="2:6" ht="13.8">
      <c r="B65" s="237" t="s">
        <v>925</v>
      </c>
      <c r="C65" s="248" t="s">
        <v>823</v>
      </c>
      <c r="D65" s="248" t="s">
        <v>854</v>
      </c>
      <c r="E65" s="334">
        <v>7471.1</v>
      </c>
      <c r="F65" s="334">
        <v>7471.1</v>
      </c>
    </row>
    <row r="66" spans="2:6" ht="13.8">
      <c r="B66" s="237" t="s">
        <v>497</v>
      </c>
      <c r="C66" s="248" t="s">
        <v>823</v>
      </c>
      <c r="D66" s="248" t="s">
        <v>7</v>
      </c>
      <c r="E66" s="334">
        <v>100</v>
      </c>
      <c r="F66" s="334">
        <v>100</v>
      </c>
    </row>
    <row r="67" spans="2:6" ht="27.6">
      <c r="B67" s="239" t="s">
        <v>171</v>
      </c>
      <c r="C67" s="251" t="s">
        <v>824</v>
      </c>
      <c r="D67" s="251" t="s">
        <v>851</v>
      </c>
      <c r="E67" s="245">
        <f>E68</f>
        <v>23500</v>
      </c>
      <c r="F67" s="245">
        <f>F68</f>
        <v>23500</v>
      </c>
    </row>
    <row r="68" spans="2:6" ht="27.6">
      <c r="B68" s="237" t="s">
        <v>926</v>
      </c>
      <c r="C68" s="248" t="s">
        <v>824</v>
      </c>
      <c r="D68" s="248" t="s">
        <v>850</v>
      </c>
      <c r="E68" s="334">
        <v>23500</v>
      </c>
      <c r="F68" s="334">
        <v>23500</v>
      </c>
    </row>
    <row r="69" spans="2:6" ht="13.8">
      <c r="B69" s="335" t="s">
        <v>14</v>
      </c>
      <c r="C69" s="336" t="s">
        <v>11</v>
      </c>
      <c r="D69" s="336" t="s">
        <v>11</v>
      </c>
      <c r="E69" s="337">
        <f>E21++E29+E31+E34+E39+E43+E46+E53+E56+E60+E63+E67</f>
        <v>2616548.8999999994</v>
      </c>
      <c r="F69" s="337">
        <f>F21++F29+F31+F34+F39+F43+F46+F53+F56+F60+F63+F67</f>
        <v>2629153.5999999996</v>
      </c>
    </row>
    <row r="70" spans="2:6" hidden="1">
      <c r="E70" s="256">
        <v>2016554.9</v>
      </c>
      <c r="F70" s="256">
        <v>2034625.6</v>
      </c>
    </row>
    <row r="71" spans="2:6" hidden="1"/>
    <row r="72" spans="2:6" hidden="1">
      <c r="E72" s="256">
        <f>E69-E70</f>
        <v>599993.99999999953</v>
      </c>
      <c r="F72" s="256">
        <f>F69-F70</f>
        <v>594527.99999999953</v>
      </c>
    </row>
  </sheetData>
  <mergeCells count="18">
    <mergeCell ref="B13:F13"/>
    <mergeCell ref="C6:F6"/>
    <mergeCell ref="C11:F11"/>
    <mergeCell ref="C10:F10"/>
    <mergeCell ref="C9:F9"/>
    <mergeCell ref="B17:B19"/>
    <mergeCell ref="E18:E19"/>
    <mergeCell ref="C17:F17"/>
    <mergeCell ref="B14:F14"/>
    <mergeCell ref="C18:C19"/>
    <mergeCell ref="D18:D19"/>
    <mergeCell ref="F18:F19"/>
    <mergeCell ref="C8:F8"/>
    <mergeCell ref="C7:F7"/>
    <mergeCell ref="D1:F1"/>
    <mergeCell ref="D2:F2"/>
    <mergeCell ref="D3:F3"/>
    <mergeCell ref="D4:F4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1_доходы 2017 Г </vt:lpstr>
      <vt:lpstr>2 _ функц-ая 2017 Г</vt:lpstr>
      <vt:lpstr>3_ведомств  2017 Г</vt:lpstr>
      <vt:lpstr>4_РзПз 2017 Г</vt:lpstr>
      <vt:lpstr>5_программы 2017 Г </vt:lpstr>
      <vt:lpstr>6_источники 2017</vt:lpstr>
      <vt:lpstr>7_функц-ая 2018-2019 Г</vt:lpstr>
      <vt:lpstr>8_ведомств  2018-2019</vt:lpstr>
      <vt:lpstr>9_РзПз 2018-2019</vt:lpstr>
      <vt:lpstr>10_программы 2018-2019</vt:lpstr>
      <vt:lpstr>16_Прогр  заим 2018-2019</vt:lpstr>
      <vt:lpstr>11_источн   2018-2019</vt:lpstr>
      <vt:lpstr>18_гарантии 2018-2019</vt:lpstr>
      <vt:lpstr>'10_программы 2018-2019'!Заголовки_для_печати</vt:lpstr>
      <vt:lpstr>'11_источн   2018-2019'!Заголовки_для_печати</vt:lpstr>
      <vt:lpstr>'2 _ функц-ая 2017 Г'!Заголовки_для_печати</vt:lpstr>
      <vt:lpstr>'3_ведомств  2017 Г'!Заголовки_для_печати</vt:lpstr>
      <vt:lpstr>'5_программы 2017 Г '!Заголовки_для_печати</vt:lpstr>
      <vt:lpstr>'6_источники 2017'!Заголовки_для_печати</vt:lpstr>
      <vt:lpstr>'7_функц-ая 2018-2019 Г'!Заголовки_для_печати</vt:lpstr>
      <vt:lpstr>'8_ведомств  2018-2019'!Заголовки_для_печати</vt:lpstr>
      <vt:lpstr>'1_доходы 2017 Г '!Область_печати</vt:lpstr>
      <vt:lpstr>'10_программы 2018-2019'!Область_печати</vt:lpstr>
      <vt:lpstr>'11_источн   2018-2019'!Область_печати</vt:lpstr>
      <vt:lpstr>'2 _ функц-ая 2017 Г'!Область_печати</vt:lpstr>
      <vt:lpstr>'3_ведомств  2017 Г'!Область_печати</vt:lpstr>
      <vt:lpstr>'7_функц-ая 2018-2019 Г'!Область_печати</vt:lpstr>
      <vt:lpstr>'8_ведомств  2018-2019'!Область_печати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Буздина ВБ</cp:lastModifiedBy>
  <cp:lastPrinted>2017-03-22T06:45:10Z</cp:lastPrinted>
  <dcterms:created xsi:type="dcterms:W3CDTF">2007-03-13T06:58:47Z</dcterms:created>
  <dcterms:modified xsi:type="dcterms:W3CDTF">2017-03-29T14:30:21Z</dcterms:modified>
</cp:coreProperties>
</file>